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65" windowWidth="14355" windowHeight="7620" activeTab="1"/>
  </bookViews>
  <sheets>
    <sheet name="ZATURN+ CRONOS Rail" sheetId="2" r:id="rId1"/>
    <sheet name="ZENIT + CRONOS Rail" sheetId="1" r:id="rId2"/>
  </sheets>
  <definedNames>
    <definedName name="_xlnm.Print_Area" localSheetId="0">'ZATURN+ CRONOS Rail'!$B$1:$AK$65</definedName>
    <definedName name="_xlnm.Print_Area" localSheetId="1">'ZENIT + CRONOS Rail'!$B$1:$AK$66</definedName>
    <definedName name="Z_846635AF_7A5B_4DF7_83BA_A896E7133133_.wvu.PrintArea" localSheetId="0" hidden="1">'ZATURN+ CRONOS Rail'!#REF!</definedName>
    <definedName name="Z_846635AF_7A5B_4DF7_83BA_A896E7133133_.wvu.PrintArea" localSheetId="1" hidden="1">'ZENIT + CRONOS Rail'!#REF!</definedName>
    <definedName name="Z_CC9C41A6_53EE_4FA3_9CC0_07D2E80A6CF9_.wvu.PrintArea" localSheetId="0" hidden="1">'ZATURN+ CRONOS Rail'!#REF!</definedName>
    <definedName name="Z_CC9C41A6_53EE_4FA3_9CC0_07D2E80A6CF9_.wvu.PrintArea" localSheetId="1" hidden="1">'ZENIT + CRONOS Rail'!#REF!</definedName>
  </definedNames>
  <calcPr calcId="145621"/>
</workbook>
</file>

<file path=xl/calcChain.xml><?xml version="1.0" encoding="utf-8"?>
<calcChain xmlns="http://schemas.openxmlformats.org/spreadsheetml/2006/main">
  <c r="AH12" i="1" l="1"/>
  <c r="AH13" i="1" s="1"/>
  <c r="AH10" i="1"/>
  <c r="AH9" i="1"/>
  <c r="AH5" i="1" s="1"/>
  <c r="AH7" i="1"/>
  <c r="AH6" i="1"/>
  <c r="U1" i="1"/>
  <c r="AH8" i="1" l="1"/>
  <c r="AJ57" i="1" l="1"/>
  <c r="Q66" i="2" l="1"/>
  <c r="Q65" i="2"/>
  <c r="Q64" i="2"/>
  <c r="Q62" i="2"/>
  <c r="Q61" i="2"/>
  <c r="Q60" i="2"/>
  <c r="AL58" i="2"/>
  <c r="Q58" i="2"/>
  <c r="AL57" i="2"/>
  <c r="Q57" i="2"/>
  <c r="O57" i="2"/>
  <c r="AL56" i="2"/>
  <c r="Q56" i="2"/>
  <c r="O56" i="2"/>
  <c r="AL55" i="2"/>
  <c r="Q55" i="2"/>
  <c r="AL54" i="2"/>
  <c r="Q53" i="2"/>
  <c r="AL52" i="2"/>
  <c r="Q52" i="2"/>
  <c r="AL51" i="2"/>
  <c r="Q51" i="2"/>
  <c r="AL50" i="2"/>
  <c r="Q50" i="2"/>
  <c r="O50" i="2"/>
  <c r="O51" i="2" s="1"/>
  <c r="O52" i="2" s="1"/>
  <c r="AL49" i="2"/>
  <c r="Q49" i="2"/>
  <c r="AL48" i="2"/>
  <c r="AL47" i="2"/>
  <c r="AJ47" i="2"/>
  <c r="AJ48" i="2" s="1"/>
  <c r="AJ49" i="2" s="1"/>
  <c r="AJ50" i="2" s="1"/>
  <c r="AJ51" i="2" s="1"/>
  <c r="AJ52" i="2" s="1"/>
  <c r="AJ53" i="2" s="1"/>
  <c r="AJ54" i="2" s="1"/>
  <c r="AJ55" i="2" s="1"/>
  <c r="AJ56" i="2" s="1"/>
  <c r="AJ57" i="2" s="1"/>
  <c r="AJ58" i="2" s="1"/>
  <c r="AH46" i="2"/>
  <c r="AL46" i="2" s="1"/>
  <c r="Q46" i="2"/>
  <c r="AL45" i="2"/>
  <c r="Q45" i="2"/>
  <c r="Q44" i="2"/>
  <c r="AL42" i="2"/>
  <c r="Q42" i="2"/>
  <c r="Q41" i="2"/>
  <c r="AL40" i="2"/>
  <c r="Q40" i="2"/>
  <c r="AL39" i="2"/>
  <c r="AJ39" i="2"/>
  <c r="AJ40" i="2" s="1"/>
  <c r="AJ41" i="2" s="1"/>
  <c r="AJ42" i="2" s="1"/>
  <c r="Q39" i="2"/>
  <c r="AL38" i="2"/>
  <c r="Q38" i="2"/>
  <c r="Q37" i="2"/>
  <c r="AL36" i="2"/>
  <c r="Q36" i="2"/>
  <c r="O36" i="2"/>
  <c r="O37" i="2" s="1"/>
  <c r="O38" i="2" s="1"/>
  <c r="O39" i="2" s="1"/>
  <c r="O40" i="2" s="1"/>
  <c r="O41" i="2" s="1"/>
  <c r="AL35" i="2"/>
  <c r="Q35" i="2"/>
  <c r="O35" i="2"/>
  <c r="AL34" i="2"/>
  <c r="Q34" i="2"/>
  <c r="AL33" i="2"/>
  <c r="AL32" i="2"/>
  <c r="Q32" i="2"/>
  <c r="AL31" i="2"/>
  <c r="Q31" i="2"/>
  <c r="AL30" i="2"/>
  <c r="Q30" i="2"/>
  <c r="O30" i="2"/>
  <c r="O31" i="2" s="1"/>
  <c r="AL29" i="2"/>
  <c r="Q29" i="2"/>
  <c r="O29" i="2"/>
  <c r="Q28" i="2"/>
  <c r="AL27" i="2"/>
  <c r="Q27" i="2"/>
  <c r="AL26" i="2"/>
  <c r="Q25" i="2"/>
  <c r="AL24" i="2"/>
  <c r="Q24" i="2"/>
  <c r="AL23" i="2"/>
  <c r="AL22" i="2"/>
  <c r="AJ22" i="2"/>
  <c r="AJ23" i="2" s="1"/>
  <c r="Q22" i="2"/>
  <c r="AL21" i="2"/>
  <c r="Q21" i="2"/>
  <c r="AL19" i="2"/>
  <c r="Q19" i="2"/>
  <c r="AL18" i="2"/>
  <c r="Q18" i="2"/>
  <c r="AL17" i="2"/>
  <c r="AJ17" i="2"/>
  <c r="AJ18" i="2" s="1"/>
  <c r="Q17" i="2"/>
  <c r="AL16" i="2"/>
  <c r="Q15" i="2"/>
  <c r="AL14" i="2"/>
  <c r="Q14" i="2"/>
  <c r="Q13" i="2"/>
  <c r="AL12" i="2"/>
  <c r="AH12" i="2"/>
  <c r="AH8" i="2" s="1"/>
  <c r="AL8" i="2" s="1"/>
  <c r="AL11" i="2"/>
  <c r="Q11" i="2"/>
  <c r="AH10" i="2"/>
  <c r="AL10" i="2" s="1"/>
  <c r="M10" i="2"/>
  <c r="Q10" i="2" s="1"/>
  <c r="AL9" i="2"/>
  <c r="AH9" i="2"/>
  <c r="AH5" i="2" s="1"/>
  <c r="AL5" i="2" s="1"/>
  <c r="M9" i="2"/>
  <c r="Q9" i="2" s="1"/>
  <c r="O8" i="2"/>
  <c r="M8" i="2"/>
  <c r="Q8" i="2" s="1"/>
  <c r="AL7" i="2"/>
  <c r="AH7" i="2"/>
  <c r="M7" i="2"/>
  <c r="Q7" i="2" s="1"/>
  <c r="AH6" i="2"/>
  <c r="AL6" i="2" s="1"/>
  <c r="O6" i="2"/>
  <c r="M6" i="2"/>
  <c r="Q6" i="2" s="1"/>
  <c r="M5" i="2"/>
  <c r="Q5" i="2" s="1"/>
  <c r="U1" i="2"/>
  <c r="Q60" i="1"/>
  <c r="Q59" i="1"/>
  <c r="AL58" i="1"/>
  <c r="AL57" i="1"/>
  <c r="Q57" i="1"/>
  <c r="AL56" i="1"/>
  <c r="Q56" i="1"/>
  <c r="AL55" i="1"/>
  <c r="Q55" i="1"/>
  <c r="AL54" i="1"/>
  <c r="Q53" i="1"/>
  <c r="AL52" i="1"/>
  <c r="Q52" i="1"/>
  <c r="O52" i="1"/>
  <c r="AL51" i="1"/>
  <c r="Q51" i="1"/>
  <c r="O51" i="1"/>
  <c r="AL50" i="1"/>
  <c r="Q50" i="1"/>
  <c r="AL49" i="1"/>
  <c r="AL48" i="1"/>
  <c r="Q48" i="1"/>
  <c r="AL47" i="1"/>
  <c r="AJ47" i="1"/>
  <c r="AJ48" i="1" s="1"/>
  <c r="AJ49" i="1" s="1"/>
  <c r="AJ50" i="1" s="1"/>
  <c r="AJ51" i="1" s="1"/>
  <c r="AJ52" i="1" s="1"/>
  <c r="AJ53" i="1" s="1"/>
  <c r="AJ54" i="1" s="1"/>
  <c r="AJ55" i="1" s="1"/>
  <c r="AJ56" i="1" s="1"/>
  <c r="AJ58" i="1" s="1"/>
  <c r="Q47" i="1"/>
  <c r="AL46" i="1"/>
  <c r="AH46" i="1"/>
  <c r="Q46" i="1"/>
  <c r="AL45" i="1"/>
  <c r="Q45" i="1"/>
  <c r="O45" i="1"/>
  <c r="O46" i="1" s="1"/>
  <c r="O47" i="1" s="1"/>
  <c r="Q44" i="1"/>
  <c r="AL43" i="1"/>
  <c r="AL42" i="1"/>
  <c r="Q42" i="1"/>
  <c r="Q41" i="1"/>
  <c r="AL40" i="1"/>
  <c r="Q40" i="1"/>
  <c r="AL39" i="1"/>
  <c r="AJ39" i="1"/>
  <c r="AJ40" i="1" s="1"/>
  <c r="AJ41" i="1" s="1"/>
  <c r="AJ42" i="1" s="1"/>
  <c r="AJ43" i="1" s="1"/>
  <c r="AJ44" i="1" s="1"/>
  <c r="Q39" i="1"/>
  <c r="AL38" i="1"/>
  <c r="Q38" i="1"/>
  <c r="AL36" i="1"/>
  <c r="Q36" i="1"/>
  <c r="AL35" i="1"/>
  <c r="AL34" i="1"/>
  <c r="AL33" i="1"/>
  <c r="AL32" i="1"/>
  <c r="AL31" i="1"/>
  <c r="AL30" i="1"/>
  <c r="O30" i="1"/>
  <c r="O31" i="1" s="1"/>
  <c r="O32" i="1" s="1"/>
  <c r="O33" i="1" s="1"/>
  <c r="O34" i="1" s="1"/>
  <c r="O35" i="1" s="1"/>
  <c r="AL29" i="1"/>
  <c r="O29" i="1"/>
  <c r="M29" i="1"/>
  <c r="M30" i="1" s="1"/>
  <c r="Q28" i="1"/>
  <c r="AL27" i="1"/>
  <c r="AL26" i="1"/>
  <c r="Q26" i="1"/>
  <c r="Q25" i="1"/>
  <c r="AL24" i="1"/>
  <c r="Q24" i="1"/>
  <c r="O24" i="1"/>
  <c r="O25" i="1" s="1"/>
  <c r="AL23" i="1"/>
  <c r="AJ23" i="1"/>
  <c r="Q23" i="1"/>
  <c r="O23" i="1"/>
  <c r="AL22" i="1"/>
  <c r="AJ22" i="1"/>
  <c r="Q22" i="1"/>
  <c r="AL21" i="1"/>
  <c r="Q21" i="1"/>
  <c r="AL19" i="1"/>
  <c r="Q19" i="1"/>
  <c r="AL18" i="1"/>
  <c r="Q18" i="1"/>
  <c r="AL17" i="1"/>
  <c r="AJ17" i="1"/>
  <c r="AJ18" i="1" s="1"/>
  <c r="Q17" i="1"/>
  <c r="AL16" i="1"/>
  <c r="Q15" i="1"/>
  <c r="AL14" i="1"/>
  <c r="M14" i="1"/>
  <c r="Q14" i="1" s="1"/>
  <c r="AL13" i="1"/>
  <c r="Q13" i="1"/>
  <c r="M13" i="1"/>
  <c r="AL12" i="1"/>
  <c r="M12" i="1"/>
  <c r="Q12" i="1" s="1"/>
  <c r="AL11" i="1"/>
  <c r="M11" i="1"/>
  <c r="Q11" i="1" s="1"/>
  <c r="AL6" i="1"/>
  <c r="M10" i="1"/>
  <c r="Q10" i="1" s="1"/>
  <c r="M9" i="1"/>
  <c r="Q9" i="1" s="1"/>
  <c r="AL8" i="1"/>
  <c r="Q8" i="1"/>
  <c r="M8" i="1"/>
  <c r="AL7" i="1"/>
  <c r="O7" i="1"/>
  <c r="O8" i="1" s="1"/>
  <c r="O9" i="1" s="1"/>
  <c r="O10" i="1" s="1"/>
  <c r="O11" i="1" s="1"/>
  <c r="O12" i="1" s="1"/>
  <c r="O13" i="1" s="1"/>
  <c r="O14" i="1" s="1"/>
  <c r="M7" i="1"/>
  <c r="Q7" i="1" s="1"/>
  <c r="O6" i="1"/>
  <c r="M6" i="1"/>
  <c r="Q6" i="1" s="1"/>
  <c r="M5" i="1"/>
  <c r="Q5" i="1" s="1"/>
  <c r="AH13" i="2" l="1"/>
  <c r="AL13" i="2" s="1"/>
  <c r="U54" i="2" s="1"/>
  <c r="U58" i="2" s="1"/>
  <c r="U62" i="2" s="1"/>
  <c r="M31" i="1"/>
  <c r="Q30" i="1"/>
  <c r="AL10" i="1"/>
  <c r="Q29" i="1"/>
  <c r="M32" i="1" l="1"/>
  <c r="Q31" i="1"/>
  <c r="AL9" i="1"/>
  <c r="AL5" i="1"/>
  <c r="U54" i="1" s="1"/>
  <c r="U58" i="1" s="1"/>
  <c r="U62" i="1" s="1"/>
  <c r="M33" i="1" l="1"/>
  <c r="Q32" i="1"/>
  <c r="M34" i="1" l="1"/>
  <c r="Q33" i="1"/>
  <c r="M35" i="1" l="1"/>
  <c r="Q35" i="1" s="1"/>
  <c r="Q34" i="1"/>
</calcChain>
</file>

<file path=xl/sharedStrings.xml><?xml version="1.0" encoding="utf-8"?>
<sst xmlns="http://schemas.openxmlformats.org/spreadsheetml/2006/main" count="466" uniqueCount="208">
  <si>
    <t>Sept-2016 -v1</t>
  </si>
  <si>
    <t>Rinse Tank</t>
  </si>
  <si>
    <t>€</t>
  </si>
  <si>
    <t>B1</t>
  </si>
  <si>
    <t>Cronos</t>
  </si>
  <si>
    <t>Electrov.</t>
  </si>
  <si>
    <t>B9</t>
  </si>
  <si>
    <t>400 Litres</t>
  </si>
  <si>
    <t>NO</t>
  </si>
  <si>
    <t>321/10 - 20bar - 73 L/min</t>
  </si>
  <si>
    <t>T-300</t>
  </si>
  <si>
    <t>RAIL</t>
  </si>
  <si>
    <t>40 Litres</t>
  </si>
  <si>
    <t>600 Litres</t>
  </si>
  <si>
    <t>363/7 - 20 bar 140 L/min</t>
  </si>
  <si>
    <t>60 Litres</t>
  </si>
  <si>
    <t>1000 Litres</t>
  </si>
  <si>
    <t>100 Litres</t>
  </si>
  <si>
    <t>1200 Litres</t>
  </si>
  <si>
    <t>B10</t>
  </si>
  <si>
    <t>Turbine</t>
  </si>
  <si>
    <t>Air kit for air supply</t>
  </si>
  <si>
    <t>B2</t>
  </si>
  <si>
    <t>TG P540-Simple</t>
  </si>
  <si>
    <t>TGP540-Double</t>
  </si>
  <si>
    <t>ATR</t>
  </si>
  <si>
    <t>Equipement Pulverisation</t>
  </si>
  <si>
    <t>Nr</t>
  </si>
  <si>
    <t>1. TW</t>
  </si>
  <si>
    <t>PHZ.2</t>
  </si>
  <si>
    <t>2.TW</t>
  </si>
  <si>
    <t>PHZ.3</t>
  </si>
  <si>
    <t>3.TW</t>
  </si>
  <si>
    <t>PHZ.4</t>
  </si>
  <si>
    <t>Table Top Spray</t>
  </si>
  <si>
    <t>PDHV.4</t>
  </si>
  <si>
    <t>Max</t>
  </si>
  <si>
    <t>Vannes Fluid</t>
  </si>
  <si>
    <t>Filtres Presion</t>
  </si>
  <si>
    <t>B3</t>
  </si>
  <si>
    <t>Min</t>
  </si>
  <si>
    <t>CA3</t>
  </si>
  <si>
    <t>CA4</t>
  </si>
  <si>
    <t>CA5</t>
  </si>
  <si>
    <t>CA6</t>
  </si>
  <si>
    <t>CA7</t>
  </si>
  <si>
    <t>CA8</t>
  </si>
  <si>
    <t>CA9</t>
  </si>
  <si>
    <t>CA10</t>
  </si>
  <si>
    <t>OPTIONS</t>
  </si>
  <si>
    <t>Model</t>
  </si>
  <si>
    <t>B5</t>
  </si>
  <si>
    <t>-</t>
  </si>
  <si>
    <t>JOYSTICK</t>
  </si>
  <si>
    <t>Pre.de Bouillie</t>
  </si>
  <si>
    <t>DB 3620</t>
  </si>
  <si>
    <t>Pre.de Bouillie et rince bidon</t>
  </si>
  <si>
    <t>Turbofiller</t>
  </si>
  <si>
    <t>Vanne Bleue</t>
  </si>
  <si>
    <t>Inclu</t>
  </si>
  <si>
    <t>Aspiration exterieure</t>
  </si>
  <si>
    <t>B6</t>
  </si>
  <si>
    <t>Attelage rapide</t>
  </si>
  <si>
    <t>5-100</t>
  </si>
  <si>
    <t>ELECT.</t>
  </si>
  <si>
    <t>1-20</t>
  </si>
  <si>
    <t>Suivi du Sol - 2 capt. AUTOGV ( verins GV)</t>
  </si>
  <si>
    <t>2,5-50</t>
  </si>
  <si>
    <t>Suivi Sol -3 capt- AUTOHEIGHT ( verins GV+Elev)</t>
  </si>
  <si>
    <t>B7</t>
  </si>
  <si>
    <t>Boite à outil (Incompatible Turbofiller)</t>
  </si>
  <si>
    <t>GPS</t>
  </si>
  <si>
    <t>Bulle d'Azote paralift elevateur</t>
  </si>
  <si>
    <t>B1+B2+…+B12+B13</t>
  </si>
  <si>
    <t>Feux de signalisation</t>
  </si>
  <si>
    <t>B8</t>
  </si>
  <si>
    <t>Exter. (m)</t>
  </si>
  <si>
    <t>9. 11,5/80x15-16PR</t>
  </si>
  <si>
    <t>1.5 / 2.0</t>
  </si>
  <si>
    <t>1,8 / 2,3</t>
  </si>
  <si>
    <t>Varitrack</t>
  </si>
  <si>
    <t>HYDRAULIC</t>
  </si>
  <si>
    <t>Tanks</t>
  </si>
  <si>
    <t>Pump</t>
  </si>
  <si>
    <t>Axle</t>
  </si>
  <si>
    <t>Wheels</t>
  </si>
  <si>
    <t>ZATURN CRONOS RAIL Low Crops</t>
  </si>
  <si>
    <t>Main Tank 1500 L                   Rinsing Tank 140L + Nozzles                                                                                            Clean Water Tank 15L</t>
  </si>
  <si>
    <t>Main Tank 1000 L                   Rinsing Tank 90L + Nozzles Clean Water Tank 15L</t>
  </si>
  <si>
    <t>Main Tank 2000 L                   Rinsing Tank 190L + Nozzles                                                                                            Clean Water Tank 15L</t>
  </si>
  <si>
    <t>364/7                                        15bar                               140 L/min</t>
  </si>
  <si>
    <t>364/7                                         15bar                                               140 L/min</t>
  </si>
  <si>
    <t>364/7                                15bar                                                  140 L/min</t>
  </si>
  <si>
    <t>Adjust. 6Tr. - Fixed</t>
  </si>
  <si>
    <t>Ajust 6Tr - Hydraulic Elevation</t>
  </si>
  <si>
    <t>Width ( m )</t>
  </si>
  <si>
    <t>No</t>
  </si>
  <si>
    <t>Brakes</t>
  </si>
  <si>
    <t>Lights</t>
  </si>
  <si>
    <t>Yes</t>
  </si>
  <si>
    <t>MANUAL (Standard)</t>
  </si>
  <si>
    <t>Drawbars</t>
  </si>
  <si>
    <t>PTO Shaft</t>
  </si>
  <si>
    <t>T300-1 W.A.</t>
  </si>
  <si>
    <t xml:space="preserve">Turnable D. STD </t>
  </si>
  <si>
    <t>Turnable D. HD (Heavy-Duty)</t>
  </si>
  <si>
    <t>Homologation Kit</t>
  </si>
  <si>
    <t>Diametre 540, centrifugal clutch, 35 CV</t>
  </si>
  <si>
    <t>KIT FRANCE 1000-1500-2000</t>
  </si>
  <si>
    <t>Paraflows</t>
  </si>
  <si>
    <t>Soil Plant Spray</t>
  </si>
  <si>
    <t>Spraying Type</t>
  </si>
  <si>
    <t>Select the number of paraflows needed.                                                                        Price per paraflow.</t>
  </si>
  <si>
    <t>Number</t>
  </si>
  <si>
    <t>PCS.</t>
  </si>
  <si>
    <t>Fluid Pressure Valves</t>
  </si>
  <si>
    <t>Pressure Filters</t>
  </si>
  <si>
    <t>3 Lines</t>
  </si>
  <si>
    <t>4 Lines</t>
  </si>
  <si>
    <t>5 Lines</t>
  </si>
  <si>
    <t>6 Lines</t>
  </si>
  <si>
    <t>7 Lines</t>
  </si>
  <si>
    <t>8 Lines</t>
  </si>
  <si>
    <t>9 Lines</t>
  </si>
  <si>
    <t>10 Lines</t>
  </si>
  <si>
    <t>Compensated Return                                   Quick self drainage                                            General ByPass Valve</t>
  </si>
  <si>
    <t>No sensors</t>
  </si>
  <si>
    <t>Controller</t>
  </si>
  <si>
    <t>ç</t>
  </si>
  <si>
    <t xml:space="preserve">Choose minimum 3 Sensors:                                                                                       Pressure + Flowmeter + Speed  + Water Level </t>
  </si>
  <si>
    <t>Information</t>
  </si>
  <si>
    <t>Screen</t>
  </si>
  <si>
    <t>Yes - Colour Screen</t>
  </si>
  <si>
    <t>Fluid Box</t>
  </si>
  <si>
    <t>Flowmeter</t>
  </si>
  <si>
    <t>SPEED</t>
  </si>
  <si>
    <t>PRESSURE</t>
  </si>
  <si>
    <t>WATER LEVEL</t>
  </si>
  <si>
    <t>YES</t>
  </si>
  <si>
    <t>Wheel Disc</t>
  </si>
  <si>
    <t>TURBINE</t>
  </si>
  <si>
    <t>CENTRAL TRAPEZE                                                (TILT)</t>
  </si>
  <si>
    <t>Folds</t>
  </si>
  <si>
    <t>1                                  Towards the tractor</t>
  </si>
  <si>
    <t xml:space="preserve"> 2                              A - Vertical (Outer section)                    B - Towards the tractor (Inner section)</t>
  </si>
  <si>
    <t>Jacks</t>
  </si>
  <si>
    <t>Hydraulic Functions</t>
  </si>
  <si>
    <t xml:space="preserve">Lift                                  Right Fold                                  Left Fold                                  Right GV                                       Left GV </t>
  </si>
  <si>
    <t>Lift                                  Right Fold                                  Left Fold                                  Right GV                                       Left GV                     R. Outer Fold L. Outer Fold</t>
  </si>
  <si>
    <t>Nozzles</t>
  </si>
  <si>
    <t>Other</t>
  </si>
  <si>
    <t>5 Solenoide Valves + Venting Valve</t>
  </si>
  <si>
    <t>7 Solenoide Valves + Venting valve</t>
  </si>
  <si>
    <t xml:space="preserve">Boom Size (meters) </t>
  </si>
  <si>
    <t>1 outlet on the central frame</t>
  </si>
  <si>
    <t>2 outlets on the central frame</t>
  </si>
  <si>
    <t>3 outlets on the central frame</t>
  </si>
  <si>
    <t>Central Frame Outlets</t>
  </si>
  <si>
    <t>Rows Geometry</t>
  </si>
  <si>
    <t>Rows to spray</t>
  </si>
  <si>
    <r>
      <rPr>
        <b/>
        <sz val="20"/>
        <color theme="1"/>
        <rFont val="Arial"/>
        <family val="2"/>
      </rPr>
      <t>NR</t>
    </r>
    <r>
      <rPr>
        <sz val="20"/>
        <color theme="1"/>
        <rFont val="Arial"/>
        <family val="2"/>
      </rPr>
      <t xml:space="preserve"> Rows to spray</t>
    </r>
  </si>
  <si>
    <t>Meters</t>
  </si>
  <si>
    <t>Crop dimensions</t>
  </si>
  <si>
    <r>
      <rPr>
        <b/>
        <sz val="20"/>
        <color theme="1"/>
        <rFont val="Arial"/>
        <family val="2"/>
      </rPr>
      <t>RW</t>
    </r>
    <r>
      <rPr>
        <sz val="20"/>
        <color theme="1"/>
        <rFont val="Arial"/>
        <family val="2"/>
      </rPr>
      <t xml:space="preserve"> Row width</t>
    </r>
  </si>
  <si>
    <r>
      <rPr>
        <b/>
        <sz val="20"/>
        <color theme="1"/>
        <rFont val="Arial"/>
        <family val="2"/>
      </rPr>
      <t>VD.P1</t>
    </r>
    <r>
      <rPr>
        <sz val="20"/>
        <color theme="1"/>
        <rFont val="Arial"/>
        <family val="2"/>
      </rPr>
      <t xml:space="preserve"> (Veg. Width / 1 row)</t>
    </r>
  </si>
  <si>
    <r>
      <rPr>
        <b/>
        <sz val="20"/>
        <color theme="1"/>
        <rFont val="Arial"/>
        <family val="2"/>
      </rPr>
      <t>VD.P2</t>
    </r>
    <r>
      <rPr>
        <sz val="20"/>
        <color theme="1"/>
        <rFont val="Arial"/>
        <family val="2"/>
      </rPr>
      <t xml:space="preserve"> (Veg. Width / 2 rows)</t>
    </r>
  </si>
  <si>
    <r>
      <rPr>
        <b/>
        <sz val="20"/>
        <color theme="1"/>
        <rFont val="Arial"/>
        <family val="2"/>
      </rPr>
      <t>VD.P3</t>
    </r>
    <r>
      <rPr>
        <sz val="20"/>
        <color theme="1"/>
        <rFont val="Arial"/>
        <family val="2"/>
      </rPr>
      <t xml:space="preserve"> (Veg. Width / 3 rows)</t>
    </r>
  </si>
  <si>
    <r>
      <rPr>
        <b/>
        <sz val="20"/>
        <color theme="1"/>
        <rFont val="Arial"/>
        <family val="2"/>
      </rPr>
      <t>H</t>
    </r>
    <r>
      <rPr>
        <sz val="20"/>
        <color theme="1"/>
        <rFont val="Arial"/>
        <family val="2"/>
      </rPr>
      <t xml:space="preserve"> Vegetation Height</t>
    </r>
  </si>
  <si>
    <t>TREATMENT</t>
  </si>
  <si>
    <t>Product (L /Ha)</t>
  </si>
  <si>
    <t>Speed (Km/h)</t>
  </si>
  <si>
    <t>Sept. 2017 -v.1</t>
  </si>
  <si>
    <t>ORDER NUMBER</t>
  </si>
  <si>
    <t>DEALER</t>
  </si>
  <si>
    <t>DELIVERY ADDRESS</t>
  </si>
  <si>
    <t>INVOICE TO</t>
  </si>
  <si>
    <t>PAYMENT METHOD</t>
  </si>
  <si>
    <t>DATE</t>
  </si>
  <si>
    <t>SIGNATURE</t>
  </si>
  <si>
    <t>EXW PRICE</t>
  </si>
  <si>
    <t>DISCOUNT</t>
  </si>
  <si>
    <t>NET PRICE</t>
  </si>
  <si>
    <t>FREIGHT</t>
  </si>
  <si>
    <t>TOTAL PRICE</t>
  </si>
  <si>
    <t>Blue Valve</t>
  </si>
  <si>
    <t>Bonnet</t>
  </si>
  <si>
    <t>Filling Device</t>
  </si>
  <si>
    <t>Toolbox (Not Compatible with Turbofiller)</t>
  </si>
  <si>
    <t>Lights Kit</t>
  </si>
  <si>
    <t>Main Tank</t>
  </si>
  <si>
    <t>15 L. Clean Water Tank</t>
  </si>
  <si>
    <t>Diametre 540, Centrifugal Clutch, 25 CV</t>
  </si>
  <si>
    <t>Diametre 540, Centrifugal Clutch 35 CV</t>
  </si>
  <si>
    <t>Compensated Returns</t>
  </si>
  <si>
    <t>FLOWMETER</t>
  </si>
  <si>
    <t>ZENIT CRONOS RAIL Low Crops</t>
  </si>
  <si>
    <r>
      <rPr>
        <b/>
        <sz val="16"/>
        <color theme="1"/>
        <rFont val="Arial"/>
        <family val="2"/>
      </rPr>
      <t>VD.P1</t>
    </r>
    <r>
      <rPr>
        <sz val="16"/>
        <color theme="1"/>
        <rFont val="Arial"/>
        <family val="2"/>
      </rPr>
      <t xml:space="preserve"> (Veg. Width / 1 row)</t>
    </r>
  </si>
  <si>
    <r>
      <rPr>
        <b/>
        <sz val="16"/>
        <color theme="1"/>
        <rFont val="Arial"/>
        <family val="2"/>
      </rPr>
      <t>VD.P2</t>
    </r>
    <r>
      <rPr>
        <sz val="16"/>
        <color theme="1"/>
        <rFont val="Arial"/>
        <family val="2"/>
      </rPr>
      <t xml:space="preserve"> (Veg. Width / 2 rows)</t>
    </r>
  </si>
  <si>
    <r>
      <rPr>
        <b/>
        <sz val="16"/>
        <color theme="1"/>
        <rFont val="Arial"/>
        <family val="2"/>
      </rPr>
      <t>VD.P3</t>
    </r>
    <r>
      <rPr>
        <sz val="16"/>
        <color theme="1"/>
        <rFont val="Arial"/>
        <family val="2"/>
      </rPr>
      <t xml:space="preserve"> (Veg. Width / 3 rows)</t>
    </r>
  </si>
  <si>
    <t>LIQUID CIRCUIT</t>
  </si>
  <si>
    <t>SENSORS</t>
  </si>
  <si>
    <t>OTHER</t>
  </si>
  <si>
    <t>Powder mixer + Bottle Cleaner  in filling lid</t>
  </si>
  <si>
    <t>Powder mixer  in filling lid</t>
  </si>
  <si>
    <t>AUTOHEIGHT ( cylinder GV+Elev)</t>
  </si>
  <si>
    <t>AUTOGV ( cylinder GV)</t>
  </si>
  <si>
    <t>Nitrogen Pressure dumper - Suspension for paralift</t>
  </si>
  <si>
    <t>B4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</si>
</sst>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\ &quot;€&quot;;[Red]\-#,##0\ &quot;€&quot;"/>
    <numFmt numFmtId="165" formatCode="0.0"/>
    <numFmt numFmtId="166" formatCode="#,##0\ &quot;€&quot;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48"/>
      <color theme="1"/>
      <name val="Arial Black"/>
      <family val="2"/>
    </font>
    <font>
      <b/>
      <sz val="48"/>
      <color theme="1"/>
      <name val="Arial Black"/>
      <family val="2"/>
    </font>
    <font>
      <sz val="28"/>
      <color theme="1"/>
      <name val="Arial Black"/>
      <family val="2"/>
    </font>
    <font>
      <sz val="12"/>
      <color theme="1"/>
      <name val="Arial"/>
      <family val="2"/>
    </font>
    <font>
      <sz val="20"/>
      <color theme="1"/>
      <name val="Arial"/>
      <family val="2"/>
    </font>
    <font>
      <sz val="20"/>
      <color theme="0"/>
      <name val="Arial"/>
      <family val="2"/>
    </font>
    <font>
      <sz val="20"/>
      <color theme="0"/>
      <name val="Arial Black"/>
      <family val="2"/>
    </font>
    <font>
      <sz val="20"/>
      <color theme="1"/>
      <name val="Arial Black"/>
      <family val="2"/>
    </font>
    <font>
      <b/>
      <sz val="20"/>
      <color theme="1"/>
      <name val="Arial Black"/>
      <family val="2"/>
    </font>
    <font>
      <b/>
      <sz val="20"/>
      <color theme="0"/>
      <name val="Arial"/>
      <family val="2"/>
    </font>
    <font>
      <b/>
      <sz val="20"/>
      <color theme="1"/>
      <name val="Arial"/>
      <family val="2"/>
    </font>
    <font>
      <b/>
      <sz val="20"/>
      <color theme="0"/>
      <name val="Arial Black"/>
      <family val="2"/>
    </font>
    <font>
      <sz val="20"/>
      <name val="Arial Black"/>
      <family val="2"/>
    </font>
    <font>
      <sz val="20"/>
      <color theme="1"/>
      <name val="Arial "/>
    </font>
    <font>
      <sz val="20"/>
      <name val="Arial"/>
      <family val="2"/>
    </font>
    <font>
      <b/>
      <sz val="26"/>
      <name val="Arial Black"/>
      <family val="2"/>
    </font>
    <font>
      <sz val="20"/>
      <color rgb="FFFF0000"/>
      <name val="Arial"/>
      <family val="2"/>
    </font>
    <font>
      <sz val="20"/>
      <color rgb="FFFF0000"/>
      <name val="Arial Black"/>
      <family val="2"/>
    </font>
    <font>
      <sz val="18"/>
      <color theme="1"/>
      <name val="Calibri"/>
      <family val="2"/>
      <scheme val="minor"/>
    </font>
    <font>
      <b/>
      <sz val="20"/>
      <color rgb="FFFF0000"/>
      <name val="Arial"/>
      <family val="2"/>
    </font>
    <font>
      <sz val="18"/>
      <color theme="1"/>
      <name val="Arial"/>
      <family val="2"/>
    </font>
    <font>
      <sz val="16"/>
      <color theme="1"/>
      <name val="Arial"/>
      <family val="2"/>
    </font>
    <font>
      <b/>
      <sz val="18"/>
      <color theme="0"/>
      <name val="Arial"/>
      <family val="2"/>
    </font>
    <font>
      <sz val="16"/>
      <color theme="1"/>
      <name val="Arial "/>
    </font>
    <font>
      <sz val="16"/>
      <color theme="0"/>
      <name val="Arial Black"/>
      <family val="2"/>
    </font>
    <font>
      <b/>
      <sz val="16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02">
    <xf numFmtId="0" fontId="0" fillId="0" borderId="0" xfId="0"/>
    <xf numFmtId="0" fontId="3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horizontal="right" vertical="center"/>
    </xf>
    <xf numFmtId="17" fontId="3" fillId="2" borderId="0" xfId="0" applyNumberFormat="1" applyFont="1" applyFill="1" applyBorder="1" applyAlignment="1">
      <alignment horizontal="center"/>
    </xf>
    <xf numFmtId="165" fontId="3" fillId="2" borderId="0" xfId="0" applyNumberFormat="1" applyFont="1" applyFill="1" applyBorder="1" applyAlignment="1">
      <alignment horizontal="right"/>
    </xf>
    <xf numFmtId="0" fontId="3" fillId="2" borderId="0" xfId="0" applyFont="1" applyFill="1" applyBorder="1" applyAlignment="1">
      <alignment horizontal="center" vertical="center"/>
    </xf>
    <xf numFmtId="165" fontId="5" fillId="2" borderId="0" xfId="0" applyNumberFormat="1" applyFont="1" applyFill="1" applyBorder="1" applyAlignment="1">
      <alignment horizontal="right"/>
    </xf>
    <xf numFmtId="0" fontId="6" fillId="3" borderId="0" xfId="0" applyFont="1" applyFill="1" applyAlignment="1">
      <alignment textRotation="90"/>
    </xf>
    <xf numFmtId="0" fontId="6" fillId="3" borderId="0" xfId="0" applyFont="1" applyFill="1" applyAlignment="1">
      <alignment horizontal="center" textRotation="90"/>
    </xf>
    <xf numFmtId="0" fontId="6" fillId="3" borderId="0" xfId="0" applyFont="1" applyFill="1" applyAlignment="1">
      <alignment horizontal="center" vertical="center" textRotation="90"/>
    </xf>
    <xf numFmtId="0" fontId="7" fillId="0" borderId="0" xfId="0" applyFont="1"/>
    <xf numFmtId="0" fontId="8" fillId="0" borderId="0" xfId="0" applyFont="1"/>
    <xf numFmtId="0" fontId="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7" fillId="0" borderId="0" xfId="0" applyFont="1" applyAlignment="1">
      <alignment horizontal="center" textRotation="90"/>
    </xf>
    <xf numFmtId="0" fontId="9" fillId="4" borderId="2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7" xfId="0" applyFont="1" applyFill="1" applyBorder="1" applyAlignment="1">
      <alignment horizontal="center" vertical="center" wrapText="1"/>
    </xf>
    <xf numFmtId="164" fontId="11" fillId="0" borderId="8" xfId="0" applyNumberFormat="1" applyFont="1" applyFill="1" applyBorder="1" applyAlignment="1">
      <alignment horizontal="center" vertical="center"/>
    </xf>
    <xf numFmtId="0" fontId="0" fillId="0" borderId="0" xfId="0" applyFill="1"/>
    <xf numFmtId="1" fontId="10" fillId="0" borderId="9" xfId="0" applyNumberFormat="1" applyFont="1" applyFill="1" applyBorder="1" applyAlignment="1">
      <alignment horizontal="center" vertical="center"/>
    </xf>
    <xf numFmtId="1" fontId="10" fillId="0" borderId="9" xfId="0" applyNumberFormat="1" applyFont="1" applyFill="1" applyBorder="1" applyAlignment="1" applyProtection="1">
      <alignment horizontal="center" vertical="center"/>
      <protection locked="0"/>
    </xf>
    <xf numFmtId="164" fontId="2" fillId="0" borderId="0" xfId="0" applyNumberFormat="1" applyFont="1"/>
    <xf numFmtId="0" fontId="7" fillId="5" borderId="10" xfId="0" applyFont="1" applyFill="1" applyBorder="1" applyAlignment="1">
      <alignment horizontal="center" vertical="center"/>
    </xf>
    <xf numFmtId="164" fontId="10" fillId="5" borderId="10" xfId="0" applyNumberFormat="1" applyFont="1" applyFill="1" applyBorder="1" applyAlignment="1">
      <alignment horizontal="center" vertical="center"/>
    </xf>
    <xf numFmtId="0" fontId="7" fillId="5" borderId="0" xfId="0" applyFont="1" applyFill="1"/>
    <xf numFmtId="1" fontId="10" fillId="5" borderId="11" xfId="0" applyNumberFormat="1" applyFont="1" applyFill="1" applyBorder="1" applyAlignment="1">
      <alignment horizontal="center" vertical="center"/>
    </xf>
    <xf numFmtId="1" fontId="10" fillId="5" borderId="11" xfId="0" applyNumberFormat="1" applyFont="1" applyFill="1" applyBorder="1" applyAlignment="1" applyProtection="1">
      <alignment horizontal="center" vertical="center"/>
      <protection locked="0"/>
    </xf>
    <xf numFmtId="164" fontId="8" fillId="0" borderId="0" xfId="0" applyNumberFormat="1" applyFont="1" applyAlignment="1">
      <alignment horizontal="center"/>
    </xf>
    <xf numFmtId="0" fontId="7" fillId="0" borderId="14" xfId="0" applyFont="1" applyFill="1" applyBorder="1" applyAlignment="1">
      <alignment horizontal="center" vertical="center" wrapText="1"/>
    </xf>
    <xf numFmtId="164" fontId="11" fillId="0" borderId="15" xfId="0" applyNumberFormat="1" applyFont="1" applyFill="1" applyBorder="1" applyAlignment="1">
      <alignment horizontal="center" vertical="center"/>
    </xf>
    <xf numFmtId="1" fontId="10" fillId="0" borderId="16" xfId="0" applyNumberFormat="1" applyFont="1" applyFill="1" applyBorder="1" applyAlignment="1">
      <alignment horizontal="center" vertical="center"/>
    </xf>
    <xf numFmtId="1" fontId="10" fillId="0" borderId="16" xfId="0" applyNumberFormat="1" applyFont="1" applyFill="1" applyBorder="1" applyAlignment="1" applyProtection="1">
      <alignment horizontal="center" vertical="center"/>
      <protection locked="0"/>
    </xf>
    <xf numFmtId="0" fontId="7" fillId="2" borderId="7" xfId="0" applyFont="1" applyFill="1" applyBorder="1" applyAlignment="1">
      <alignment horizontal="center" vertical="center" wrapText="1"/>
    </xf>
    <xf numFmtId="164" fontId="11" fillId="2" borderId="8" xfId="0" applyNumberFormat="1" applyFont="1" applyFill="1" applyBorder="1" applyAlignment="1">
      <alignment horizontal="center" vertical="center"/>
    </xf>
    <xf numFmtId="1" fontId="10" fillId="2" borderId="9" xfId="0" applyNumberFormat="1" applyFont="1" applyFill="1" applyBorder="1" applyAlignment="1">
      <alignment horizontal="center" vertical="center"/>
    </xf>
    <xf numFmtId="1" fontId="10" fillId="2" borderId="9" xfId="0" applyNumberFormat="1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>
      <alignment horizontal="center" vertical="center" wrapText="1"/>
    </xf>
    <xf numFmtId="164" fontId="11" fillId="2" borderId="18" xfId="0" applyNumberFormat="1" applyFont="1" applyFill="1" applyBorder="1" applyAlignment="1">
      <alignment horizontal="center" vertical="center"/>
    </xf>
    <xf numFmtId="1" fontId="10" fillId="2" borderId="19" xfId="0" applyNumberFormat="1" applyFont="1" applyFill="1" applyBorder="1" applyAlignment="1">
      <alignment horizontal="center" vertical="center"/>
    </xf>
    <xf numFmtId="1" fontId="10" fillId="2" borderId="19" xfId="0" applyNumberFormat="1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>
      <alignment horizontal="center" vertical="center"/>
    </xf>
    <xf numFmtId="164" fontId="10" fillId="2" borderId="10" xfId="0" applyNumberFormat="1" applyFont="1" applyFill="1" applyBorder="1" applyAlignment="1">
      <alignment horizontal="center" vertical="center"/>
    </xf>
    <xf numFmtId="1" fontId="10" fillId="2" borderId="11" xfId="0" applyNumberFormat="1" applyFont="1" applyFill="1" applyBorder="1" applyAlignment="1">
      <alignment horizontal="center" vertical="center"/>
    </xf>
    <xf numFmtId="1" fontId="10" fillId="2" borderId="11" xfId="0" applyNumberFormat="1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>
      <alignment horizontal="center" vertical="center" wrapText="1"/>
    </xf>
    <xf numFmtId="164" fontId="11" fillId="2" borderId="15" xfId="0" applyNumberFormat="1" applyFont="1" applyFill="1" applyBorder="1" applyAlignment="1">
      <alignment horizontal="center" vertical="center"/>
    </xf>
    <xf numFmtId="1" fontId="10" fillId="2" borderId="20" xfId="0" applyNumberFormat="1" applyFont="1" applyFill="1" applyBorder="1" applyAlignment="1">
      <alignment horizontal="center" vertical="center"/>
    </xf>
    <xf numFmtId="1" fontId="10" fillId="2" borderId="20" xfId="0" applyNumberFormat="1" applyFont="1" applyFill="1" applyBorder="1" applyAlignment="1" applyProtection="1">
      <alignment horizontal="center" vertical="center"/>
      <protection locked="0"/>
    </xf>
    <xf numFmtId="1" fontId="10" fillId="0" borderId="20" xfId="0" applyNumberFormat="1" applyFont="1" applyFill="1" applyBorder="1" applyAlignment="1">
      <alignment horizontal="center" vertical="center"/>
    </xf>
    <xf numFmtId="1" fontId="10" fillId="0" borderId="20" xfId="0" applyNumberFormat="1" applyFont="1" applyFill="1" applyBorder="1" applyAlignment="1" applyProtection="1">
      <alignment horizontal="center" vertical="center"/>
      <protection locked="0"/>
    </xf>
    <xf numFmtId="0" fontId="9" fillId="4" borderId="22" xfId="0" applyFont="1" applyFill="1" applyBorder="1" applyAlignment="1">
      <alignment horizontal="center" vertical="center"/>
    </xf>
    <xf numFmtId="0" fontId="10" fillId="0" borderId="0" xfId="0" applyFont="1" applyAlignment="1">
      <alignment horizontal="center" textRotation="90"/>
    </xf>
    <xf numFmtId="0" fontId="9" fillId="4" borderId="25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164" fontId="10" fillId="0" borderId="10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1" fontId="10" fillId="0" borderId="10" xfId="0" applyNumberFormat="1" applyFont="1" applyFill="1" applyBorder="1" applyAlignment="1">
      <alignment horizontal="center" vertical="center"/>
    </xf>
    <xf numFmtId="1" fontId="10" fillId="0" borderId="10" xfId="0" applyNumberFormat="1" applyFont="1" applyFill="1" applyBorder="1" applyAlignment="1" applyProtection="1">
      <alignment horizontal="center" vertical="center"/>
      <protection locked="0"/>
    </xf>
    <xf numFmtId="0" fontId="7" fillId="5" borderId="1" xfId="0" applyFont="1" applyFill="1" applyBorder="1" applyAlignment="1">
      <alignment vertical="center"/>
    </xf>
    <xf numFmtId="164" fontId="10" fillId="5" borderId="26" xfId="0" applyNumberFormat="1" applyFont="1" applyFill="1" applyBorder="1" applyAlignment="1">
      <alignment horizontal="center" vertical="center"/>
    </xf>
    <xf numFmtId="0" fontId="7" fillId="5" borderId="0" xfId="0" applyFont="1" applyFill="1" applyBorder="1"/>
    <xf numFmtId="1" fontId="10" fillId="5" borderId="20" xfId="0" applyNumberFormat="1" applyFont="1" applyFill="1" applyBorder="1" applyAlignment="1">
      <alignment horizontal="center" vertical="center"/>
    </xf>
    <xf numFmtId="1" fontId="10" fillId="5" borderId="20" xfId="0" applyNumberFormat="1" applyFont="1" applyFill="1" applyBorder="1" applyAlignment="1" applyProtection="1">
      <alignment horizontal="center" vertical="center"/>
      <protection locked="0"/>
    </xf>
    <xf numFmtId="0" fontId="7" fillId="2" borderId="23" xfId="0" applyFont="1" applyFill="1" applyBorder="1" applyAlignment="1">
      <alignment vertical="center"/>
    </xf>
    <xf numFmtId="164" fontId="10" fillId="2" borderId="29" xfId="0" applyNumberFormat="1" applyFont="1" applyFill="1" applyBorder="1" applyAlignment="1">
      <alignment horizontal="center" vertical="center"/>
    </xf>
    <xf numFmtId="0" fontId="7" fillId="5" borderId="13" xfId="0" applyFont="1" applyFill="1" applyBorder="1"/>
    <xf numFmtId="0" fontId="10" fillId="2" borderId="30" xfId="0" applyFont="1" applyFill="1" applyBorder="1" applyAlignment="1">
      <alignment horizontal="center" vertical="center"/>
    </xf>
    <xf numFmtId="0" fontId="10" fillId="2" borderId="31" xfId="0" applyFont="1" applyFill="1" applyBorder="1" applyAlignment="1">
      <alignment horizontal="center" vertical="center"/>
    </xf>
    <xf numFmtId="0" fontId="7" fillId="0" borderId="32" xfId="0" applyFont="1" applyBorder="1" applyAlignment="1">
      <alignment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/>
    <xf numFmtId="0" fontId="7" fillId="0" borderId="18" xfId="0" applyFont="1" applyBorder="1" applyAlignment="1">
      <alignment horizontal="center"/>
    </xf>
    <xf numFmtId="0" fontId="7" fillId="5" borderId="2" xfId="0" applyFont="1" applyFill="1" applyBorder="1"/>
    <xf numFmtId="1" fontId="10" fillId="5" borderId="9" xfId="0" applyNumberFormat="1" applyFont="1" applyFill="1" applyBorder="1" applyAlignment="1">
      <alignment horizontal="center" vertical="center"/>
    </xf>
    <xf numFmtId="1" fontId="10" fillId="5" borderId="9" xfId="0" applyNumberFormat="1" applyFont="1" applyFill="1" applyBorder="1" applyAlignment="1" applyProtection="1">
      <alignment horizontal="center" vertical="center"/>
      <protection locked="0"/>
    </xf>
    <xf numFmtId="0" fontId="7" fillId="0" borderId="38" xfId="0" applyFont="1" applyBorder="1"/>
    <xf numFmtId="0" fontId="7" fillId="0" borderId="15" xfId="0" applyFont="1" applyBorder="1" applyAlignment="1">
      <alignment horizontal="center"/>
    </xf>
    <xf numFmtId="164" fontId="10" fillId="5" borderId="40" xfId="0" applyNumberFormat="1" applyFont="1" applyFill="1" applyBorder="1" applyAlignment="1">
      <alignment horizontal="center" vertical="center"/>
    </xf>
    <xf numFmtId="1" fontId="10" fillId="5" borderId="19" xfId="0" applyNumberFormat="1" applyFont="1" applyFill="1" applyBorder="1" applyAlignment="1">
      <alignment horizontal="center" vertical="center"/>
    </xf>
    <xf numFmtId="1" fontId="10" fillId="5" borderId="19" xfId="0" applyNumberFormat="1" applyFont="1" applyFill="1" applyBorder="1" applyAlignment="1" applyProtection="1">
      <alignment horizontal="center" vertical="center"/>
      <protection locked="0"/>
    </xf>
    <xf numFmtId="164" fontId="10" fillId="5" borderId="29" xfId="0" applyNumberFormat="1" applyFont="1" applyFill="1" applyBorder="1" applyAlignment="1">
      <alignment horizontal="center" vertical="center"/>
    </xf>
    <xf numFmtId="164" fontId="10" fillId="2" borderId="44" xfId="0" applyNumberFormat="1" applyFont="1" applyFill="1" applyBorder="1" applyAlignment="1">
      <alignment horizontal="center" vertical="center"/>
    </xf>
    <xf numFmtId="0" fontId="7" fillId="5" borderId="24" xfId="0" applyFont="1" applyFill="1" applyBorder="1"/>
    <xf numFmtId="1" fontId="10" fillId="2" borderId="25" xfId="0" applyNumberFormat="1" applyFont="1" applyFill="1" applyBorder="1" applyAlignment="1">
      <alignment horizontal="center" vertical="center"/>
    </xf>
    <xf numFmtId="1" fontId="10" fillId="2" borderId="25" xfId="0" applyNumberFormat="1" applyFont="1" applyFill="1" applyBorder="1" applyAlignment="1" applyProtection="1">
      <alignment horizontal="center" vertical="center"/>
      <protection locked="0"/>
    </xf>
    <xf numFmtId="0" fontId="7" fillId="0" borderId="9" xfId="0" applyFont="1" applyBorder="1" applyAlignment="1">
      <alignment horizontal="center" vertical="center"/>
    </xf>
    <xf numFmtId="0" fontId="7" fillId="0" borderId="40" xfId="0" applyFont="1" applyBorder="1" applyAlignment="1">
      <alignment horizontal="left" vertical="center"/>
    </xf>
    <xf numFmtId="0" fontId="7" fillId="0" borderId="20" xfId="0" applyFont="1" applyBorder="1" applyAlignment="1">
      <alignment horizontal="center" vertical="center"/>
    </xf>
    <xf numFmtId="3" fontId="7" fillId="0" borderId="10" xfId="0" applyNumberFormat="1" applyFont="1" applyFill="1" applyBorder="1" applyAlignment="1">
      <alignment horizontal="center" vertical="center"/>
    </xf>
    <xf numFmtId="0" fontId="7" fillId="0" borderId="29" xfId="0" applyFont="1" applyBorder="1" applyAlignment="1">
      <alignment horizontal="left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>
      <alignment horizontal="left" vertical="center"/>
    </xf>
    <xf numFmtId="0" fontId="15" fillId="2" borderId="3" xfId="0" applyFont="1" applyFill="1" applyBorder="1" applyAlignment="1">
      <alignment horizontal="center" vertical="center"/>
    </xf>
    <xf numFmtId="0" fontId="10" fillId="5" borderId="16" xfId="0" applyFont="1" applyFill="1" applyBorder="1" applyAlignment="1" applyProtection="1">
      <alignment horizontal="center"/>
      <protection locked="0"/>
    </xf>
    <xf numFmtId="164" fontId="10" fillId="5" borderId="51" xfId="0" applyNumberFormat="1" applyFont="1" applyFill="1" applyBorder="1" applyAlignment="1">
      <alignment horizontal="center" vertical="center"/>
    </xf>
    <xf numFmtId="0" fontId="7" fillId="0" borderId="52" xfId="0" applyFont="1" applyBorder="1"/>
    <xf numFmtId="0" fontId="10" fillId="0" borderId="4" xfId="0" applyFont="1" applyFill="1" applyBorder="1" applyAlignment="1">
      <alignment horizontal="center"/>
    </xf>
    <xf numFmtId="0" fontId="10" fillId="0" borderId="9" xfId="0" applyFont="1" applyFill="1" applyBorder="1" applyAlignment="1" applyProtection="1">
      <alignment horizontal="center"/>
      <protection locked="0"/>
    </xf>
    <xf numFmtId="164" fontId="10" fillId="5" borderId="55" xfId="0" applyNumberFormat="1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/>
    </xf>
    <xf numFmtId="0" fontId="10" fillId="0" borderId="19" xfId="0" applyFont="1" applyFill="1" applyBorder="1" applyAlignment="1" applyProtection="1">
      <alignment horizontal="center"/>
      <protection locked="0"/>
    </xf>
    <xf numFmtId="0" fontId="9" fillId="4" borderId="27" xfId="0" applyFont="1" applyFill="1" applyBorder="1" applyAlignment="1">
      <alignment horizontal="center" vertical="center"/>
    </xf>
    <xf numFmtId="164" fontId="10" fillId="0" borderId="51" xfId="0" applyNumberFormat="1" applyFont="1" applyFill="1" applyBorder="1" applyAlignment="1">
      <alignment horizontal="center" vertical="center"/>
    </xf>
    <xf numFmtId="0" fontId="10" fillId="5" borderId="53" xfId="0" applyFont="1" applyFill="1" applyBorder="1" applyAlignment="1">
      <alignment horizontal="center"/>
    </xf>
    <xf numFmtId="0" fontId="10" fillId="5" borderId="9" xfId="0" applyFont="1" applyFill="1" applyBorder="1" applyAlignment="1" applyProtection="1">
      <alignment horizontal="center"/>
      <protection locked="0"/>
    </xf>
    <xf numFmtId="0" fontId="7" fillId="5" borderId="56" xfId="0" applyFont="1" applyFill="1" applyBorder="1" applyAlignment="1">
      <alignment horizontal="center" vertical="center"/>
    </xf>
    <xf numFmtId="0" fontId="7" fillId="5" borderId="57" xfId="0" applyFont="1" applyFill="1" applyBorder="1" applyAlignment="1">
      <alignment horizontal="center" vertical="center"/>
    </xf>
    <xf numFmtId="164" fontId="10" fillId="0" borderId="58" xfId="0" applyNumberFormat="1" applyFont="1" applyFill="1" applyBorder="1" applyAlignment="1">
      <alignment horizontal="center" vertical="center"/>
    </xf>
    <xf numFmtId="0" fontId="10" fillId="5" borderId="59" xfId="0" applyFont="1" applyFill="1" applyBorder="1" applyAlignment="1">
      <alignment horizontal="center"/>
    </xf>
    <xf numFmtId="0" fontId="10" fillId="0" borderId="59" xfId="0" applyFont="1" applyFill="1" applyBorder="1" applyAlignment="1">
      <alignment horizontal="center"/>
    </xf>
    <xf numFmtId="0" fontId="10" fillId="0" borderId="16" xfId="0" applyFont="1" applyFill="1" applyBorder="1" applyAlignment="1" applyProtection="1">
      <alignment horizontal="center"/>
      <protection locked="0"/>
    </xf>
    <xf numFmtId="0" fontId="7" fillId="2" borderId="65" xfId="0" applyFont="1" applyFill="1" applyBorder="1" applyAlignment="1">
      <alignment horizontal="center" vertical="center"/>
    </xf>
    <xf numFmtId="164" fontId="10" fillId="2" borderId="51" xfId="0" applyNumberFormat="1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/>
    </xf>
    <xf numFmtId="0" fontId="10" fillId="2" borderId="9" xfId="0" applyFont="1" applyFill="1" applyBorder="1" applyAlignment="1" applyProtection="1">
      <alignment horizontal="center"/>
      <protection locked="0"/>
    </xf>
    <xf numFmtId="164" fontId="10" fillId="5" borderId="8" xfId="0" applyNumberFormat="1" applyFont="1" applyFill="1" applyBorder="1" applyAlignment="1">
      <alignment horizontal="center" vertical="center"/>
    </xf>
    <xf numFmtId="0" fontId="10" fillId="0" borderId="67" xfId="0" applyFont="1" applyFill="1" applyBorder="1" applyAlignment="1">
      <alignment horizontal="center"/>
    </xf>
    <xf numFmtId="0" fontId="10" fillId="0" borderId="8" xfId="0" applyFont="1" applyFill="1" applyBorder="1" applyAlignment="1" applyProtection="1">
      <alignment horizontal="center"/>
      <protection locked="0"/>
    </xf>
    <xf numFmtId="0" fontId="7" fillId="2" borderId="69" xfId="0" applyFont="1" applyFill="1" applyBorder="1" applyAlignment="1">
      <alignment horizontal="center" vertical="center"/>
    </xf>
    <xf numFmtId="164" fontId="10" fillId="2" borderId="58" xfId="0" applyNumberFormat="1" applyFont="1" applyFill="1" applyBorder="1" applyAlignment="1">
      <alignment horizontal="center" vertical="center"/>
    </xf>
    <xf numFmtId="0" fontId="10" fillId="2" borderId="61" xfId="0" applyFont="1" applyFill="1" applyBorder="1" applyAlignment="1">
      <alignment horizontal="center"/>
    </xf>
    <xf numFmtId="0" fontId="10" fillId="2" borderId="20" xfId="0" applyFont="1" applyFill="1" applyBorder="1" applyAlignment="1" applyProtection="1">
      <alignment horizontal="center"/>
      <protection locked="0"/>
    </xf>
    <xf numFmtId="164" fontId="10" fillId="5" borderId="18" xfId="0" applyNumberFormat="1" applyFont="1" applyFill="1" applyBorder="1" applyAlignment="1">
      <alignment horizontal="center" vertical="center"/>
    </xf>
    <xf numFmtId="0" fontId="10" fillId="0" borderId="34" xfId="0" applyFont="1" applyFill="1" applyBorder="1" applyAlignment="1">
      <alignment horizontal="center"/>
    </xf>
    <xf numFmtId="0" fontId="10" fillId="0" borderId="18" xfId="0" applyFont="1" applyFill="1" applyBorder="1" applyAlignment="1" applyProtection="1">
      <alignment horizontal="center"/>
      <protection locked="0"/>
    </xf>
    <xf numFmtId="164" fontId="10" fillId="5" borderId="15" xfId="0" applyNumberFormat="1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/>
    </xf>
    <xf numFmtId="0" fontId="10" fillId="0" borderId="15" xfId="0" applyFont="1" applyFill="1" applyBorder="1" applyAlignment="1" applyProtection="1">
      <alignment horizontal="center"/>
      <protection locked="0"/>
    </xf>
    <xf numFmtId="164" fontId="10" fillId="5" borderId="74" xfId="0" applyNumberFormat="1" applyFont="1" applyFill="1" applyBorder="1" applyAlignment="1">
      <alignment horizontal="center" vertical="center"/>
    </xf>
    <xf numFmtId="0" fontId="10" fillId="0" borderId="71" xfId="0" applyFont="1" applyFill="1" applyBorder="1" applyAlignment="1">
      <alignment horizontal="center"/>
    </xf>
    <xf numFmtId="0" fontId="10" fillId="0" borderId="11" xfId="0" applyFont="1" applyFill="1" applyBorder="1" applyAlignment="1" applyProtection="1">
      <alignment horizontal="center"/>
      <protection locked="0"/>
    </xf>
    <xf numFmtId="164" fontId="10" fillId="5" borderId="75" xfId="0" applyNumberFormat="1" applyFont="1" applyFill="1" applyBorder="1" applyAlignment="1">
      <alignment horizontal="center" vertical="center"/>
    </xf>
    <xf numFmtId="164" fontId="10" fillId="0" borderId="77" xfId="0" applyNumberFormat="1" applyFont="1" applyFill="1" applyBorder="1" applyAlignment="1">
      <alignment horizontal="center" vertical="center"/>
    </xf>
    <xf numFmtId="0" fontId="10" fillId="5" borderId="6" xfId="0" applyFont="1" applyFill="1" applyBorder="1" applyAlignment="1" applyProtection="1">
      <alignment horizontal="center"/>
      <protection locked="0"/>
    </xf>
    <xf numFmtId="164" fontId="20" fillId="5" borderId="55" xfId="0" applyNumberFormat="1" applyFont="1" applyFill="1" applyBorder="1" applyAlignment="1">
      <alignment horizontal="center" vertical="center"/>
    </xf>
    <xf numFmtId="164" fontId="20" fillId="5" borderId="58" xfId="0" applyNumberFormat="1" applyFont="1" applyFill="1" applyBorder="1" applyAlignment="1">
      <alignment horizontal="center" vertical="center"/>
    </xf>
    <xf numFmtId="0" fontId="10" fillId="0" borderId="20" xfId="0" applyFont="1" applyFill="1" applyBorder="1" applyAlignment="1" applyProtection="1">
      <alignment horizontal="center"/>
      <protection locked="0"/>
    </xf>
    <xf numFmtId="0" fontId="0" fillId="0" borderId="0" xfId="0" applyBorder="1"/>
    <xf numFmtId="164" fontId="10" fillId="0" borderId="8" xfId="0" applyNumberFormat="1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/>
    </xf>
    <xf numFmtId="164" fontId="10" fillId="0" borderId="15" xfId="0" applyNumberFormat="1" applyFont="1" applyFill="1" applyBorder="1" applyAlignment="1">
      <alignment horizontal="center" vertical="center"/>
    </xf>
    <xf numFmtId="164" fontId="10" fillId="2" borderId="33" xfId="0" applyNumberFormat="1" applyFont="1" applyFill="1" applyBorder="1" applyAlignment="1">
      <alignment horizontal="center" vertical="center"/>
    </xf>
    <xf numFmtId="164" fontId="10" fillId="2" borderId="80" xfId="0" applyNumberFormat="1" applyFont="1" applyFill="1" applyBorder="1" applyAlignment="1">
      <alignment horizontal="center" vertical="center"/>
    </xf>
    <xf numFmtId="0" fontId="9" fillId="4" borderId="77" xfId="0" applyFont="1" applyFill="1" applyBorder="1" applyAlignment="1">
      <alignment horizontal="center" vertical="center"/>
    </xf>
    <xf numFmtId="0" fontId="9" fillId="4" borderId="31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/>
    </xf>
    <xf numFmtId="0" fontId="21" fillId="0" borderId="0" xfId="0" applyFont="1"/>
    <xf numFmtId="164" fontId="10" fillId="5" borderId="83" xfId="0" applyNumberFormat="1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2" borderId="78" xfId="0" applyFont="1" applyFill="1" applyBorder="1" applyAlignment="1">
      <alignment horizontal="center" vertical="center"/>
    </xf>
    <xf numFmtId="0" fontId="7" fillId="2" borderId="7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wrapText="1"/>
    </xf>
    <xf numFmtId="0" fontId="7" fillId="0" borderId="7" xfId="0" quotePrefix="1" applyFont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vertical="center"/>
    </xf>
    <xf numFmtId="164" fontId="10" fillId="2" borderId="49" xfId="0" applyNumberFormat="1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vertical="center"/>
    </xf>
    <xf numFmtId="164" fontId="10" fillId="5" borderId="27" xfId="0" applyNumberFormat="1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164" fontId="10" fillId="0" borderId="3" xfId="0" applyNumberFormat="1" applyFont="1" applyFill="1" applyBorder="1" applyAlignment="1">
      <alignment horizontal="center" vertical="center"/>
    </xf>
    <xf numFmtId="164" fontId="10" fillId="0" borderId="18" xfId="0" applyNumberFormat="1" applyFont="1" applyFill="1" applyBorder="1" applyAlignment="1">
      <alignment horizontal="center" vertical="center"/>
    </xf>
    <xf numFmtId="164" fontId="10" fillId="2" borderId="15" xfId="0" applyNumberFormat="1" applyFont="1" applyFill="1" applyBorder="1" applyAlignment="1">
      <alignment horizontal="center" vertical="center"/>
    </xf>
    <xf numFmtId="164" fontId="10" fillId="5" borderId="44" xfId="0" applyNumberFormat="1" applyFont="1" applyFill="1" applyBorder="1" applyAlignment="1">
      <alignment horizontal="center" vertical="center"/>
    </xf>
    <xf numFmtId="1" fontId="10" fillId="5" borderId="30" xfId="0" applyNumberFormat="1" applyFont="1" applyFill="1" applyBorder="1" applyAlignment="1">
      <alignment horizontal="center" vertical="center"/>
    </xf>
    <xf numFmtId="1" fontId="10" fillId="5" borderId="31" xfId="0" applyNumberFormat="1" applyFont="1" applyFill="1" applyBorder="1" applyAlignment="1" applyProtection="1">
      <alignment horizontal="center" vertical="center"/>
      <protection locked="0"/>
    </xf>
    <xf numFmtId="3" fontId="7" fillId="0" borderId="14" xfId="0" applyNumberFormat="1" applyFont="1" applyFill="1" applyBorder="1" applyAlignment="1">
      <alignment horizontal="center" vertical="center"/>
    </xf>
    <xf numFmtId="1" fontId="10" fillId="0" borderId="34" xfId="0" applyNumberFormat="1" applyFont="1" applyFill="1" applyBorder="1" applyAlignment="1">
      <alignment horizontal="center" vertical="center"/>
    </xf>
    <xf numFmtId="1" fontId="10" fillId="0" borderId="18" xfId="0" applyNumberFormat="1" applyFont="1" applyFill="1" applyBorder="1" applyAlignment="1" applyProtection="1">
      <alignment horizontal="center" vertical="center"/>
      <protection locked="0"/>
    </xf>
    <xf numFmtId="1" fontId="10" fillId="0" borderId="38" xfId="0" applyNumberFormat="1" applyFont="1" applyFill="1" applyBorder="1" applyAlignment="1">
      <alignment horizontal="center" vertical="center"/>
    </xf>
    <xf numFmtId="1" fontId="10" fillId="0" borderId="15" xfId="0" applyNumberFormat="1" applyFont="1" applyFill="1" applyBorder="1" applyAlignment="1" applyProtection="1">
      <alignment horizontal="center" vertical="center"/>
      <protection locked="0"/>
    </xf>
    <xf numFmtId="3" fontId="7" fillId="0" borderId="78" xfId="0" applyNumberFormat="1" applyFont="1" applyFill="1" applyBorder="1" applyAlignment="1">
      <alignment horizontal="center" vertical="center"/>
    </xf>
    <xf numFmtId="164" fontId="10" fillId="0" borderId="33" xfId="0" applyNumberFormat="1" applyFont="1" applyFill="1" applyBorder="1" applyAlignment="1">
      <alignment horizontal="center" vertical="center"/>
    </xf>
    <xf numFmtId="1" fontId="10" fillId="0" borderId="32" xfId="0" applyNumberFormat="1" applyFont="1" applyFill="1" applyBorder="1" applyAlignment="1">
      <alignment horizontal="center" vertical="center"/>
    </xf>
    <xf numFmtId="1" fontId="10" fillId="0" borderId="33" xfId="0" applyNumberFormat="1" applyFont="1" applyFill="1" applyBorder="1" applyAlignment="1" applyProtection="1">
      <alignment horizontal="center" vertical="center"/>
      <protection locked="0"/>
    </xf>
    <xf numFmtId="0" fontId="10" fillId="5" borderId="6" xfId="0" applyFont="1" applyFill="1" applyBorder="1" applyAlignment="1">
      <alignment horizontal="center"/>
    </xf>
    <xf numFmtId="0" fontId="27" fillId="4" borderId="2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left" vertical="center"/>
    </xf>
    <xf numFmtId="1" fontId="9" fillId="0" borderId="18" xfId="0" applyNumberFormat="1" applyFont="1" applyFill="1" applyBorder="1" applyAlignment="1" applyProtection="1">
      <alignment horizontal="center" vertical="center"/>
      <protection locked="0"/>
    </xf>
    <xf numFmtId="1" fontId="9" fillId="0" borderId="8" xfId="0" applyNumberFormat="1" applyFont="1" applyFill="1" applyBorder="1" applyAlignment="1" applyProtection="1">
      <alignment horizontal="center" vertical="center"/>
      <protection locked="0"/>
    </xf>
    <xf numFmtId="0" fontId="9" fillId="4" borderId="1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/>
    </xf>
    <xf numFmtId="0" fontId="9" fillId="4" borderId="27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/>
    </xf>
    <xf numFmtId="0" fontId="23" fillId="0" borderId="67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23" fillId="0" borderId="38" xfId="0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23" fillId="2" borderId="78" xfId="0" applyFont="1" applyFill="1" applyBorder="1" applyAlignment="1">
      <alignment horizontal="center" vertical="center" wrapText="1"/>
    </xf>
    <xf numFmtId="0" fontId="23" fillId="2" borderId="56" xfId="0" applyFont="1" applyFill="1" applyBorder="1" applyAlignment="1">
      <alignment horizontal="center" vertical="center" wrapText="1"/>
    </xf>
    <xf numFmtId="0" fontId="23" fillId="2" borderId="79" xfId="0" applyFont="1" applyFill="1" applyBorder="1" applyAlignment="1">
      <alignment horizontal="center" vertical="center" wrapText="1"/>
    </xf>
    <xf numFmtId="0" fontId="7" fillId="2" borderId="78" xfId="0" applyFont="1" applyFill="1" applyBorder="1" applyAlignment="1">
      <alignment horizontal="center" vertical="center" wrapText="1"/>
    </xf>
    <xf numFmtId="0" fontId="7" fillId="2" borderId="79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center" vertical="center"/>
    </xf>
    <xf numFmtId="0" fontId="7" fillId="2" borderId="78" xfId="0" applyFont="1" applyFill="1" applyBorder="1" applyAlignment="1">
      <alignment horizontal="left" vertical="center"/>
    </xf>
    <xf numFmtId="0" fontId="7" fillId="2" borderId="78" xfId="0" applyFont="1" applyFill="1" applyBorder="1" applyAlignment="1">
      <alignment horizontal="center" vertical="center"/>
    </xf>
    <xf numFmtId="0" fontId="24" fillId="2" borderId="79" xfId="0" applyFont="1" applyFill="1" applyBorder="1" applyAlignment="1">
      <alignment horizontal="left" vertical="center"/>
    </xf>
    <xf numFmtId="0" fontId="7" fillId="2" borderId="79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0" fontId="7" fillId="2" borderId="61" xfId="0" applyFont="1" applyFill="1" applyBorder="1" applyAlignment="1">
      <alignment horizontal="center" vertical="center"/>
    </xf>
    <xf numFmtId="0" fontId="7" fillId="2" borderId="70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9" fillId="4" borderId="24" xfId="0" applyFont="1" applyFill="1" applyBorder="1" applyAlignment="1">
      <alignment horizontal="center" vertical="center"/>
    </xf>
    <xf numFmtId="0" fontId="7" fillId="5" borderId="85" xfId="0" applyFont="1" applyFill="1" applyBorder="1" applyAlignment="1">
      <alignment horizontal="left" vertical="center" indent="1"/>
    </xf>
    <xf numFmtId="0" fontId="7" fillId="5" borderId="86" xfId="0" applyFont="1" applyFill="1" applyBorder="1" applyAlignment="1">
      <alignment horizontal="left" vertical="center" indent="1"/>
    </xf>
    <xf numFmtId="0" fontId="9" fillId="4" borderId="23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9" fillId="4" borderId="28" xfId="0" applyFont="1" applyFill="1" applyBorder="1" applyAlignment="1">
      <alignment horizontal="center" vertical="center"/>
    </xf>
    <xf numFmtId="3" fontId="7" fillId="2" borderId="14" xfId="0" applyNumberFormat="1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1" fontId="10" fillId="0" borderId="45" xfId="0" applyNumberFormat="1" applyFont="1" applyFill="1" applyBorder="1" applyAlignment="1" applyProtection="1">
      <alignment horizontal="center" vertical="center"/>
      <protection locked="0"/>
    </xf>
    <xf numFmtId="1" fontId="10" fillId="0" borderId="46" xfId="0" applyNumberFormat="1" applyFont="1" applyFill="1" applyBorder="1" applyAlignment="1" applyProtection="1">
      <alignment horizontal="center" vertical="center"/>
      <protection locked="0"/>
    </xf>
    <xf numFmtId="0" fontId="7" fillId="2" borderId="23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>
      <alignment horizontal="center" vertical="center"/>
    </xf>
    <xf numFmtId="0" fontId="7" fillId="2" borderId="45" xfId="0" applyFont="1" applyFill="1" applyBorder="1" applyAlignment="1">
      <alignment horizontal="center" vertical="center"/>
    </xf>
    <xf numFmtId="0" fontId="7" fillId="2" borderId="46" xfId="0" applyFont="1" applyFill="1" applyBorder="1" applyAlignment="1">
      <alignment horizontal="center" vertical="center"/>
    </xf>
    <xf numFmtId="3" fontId="7" fillId="5" borderId="14" xfId="0" applyNumberFormat="1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0" fontId="7" fillId="0" borderId="46" xfId="0" applyFont="1" applyFill="1" applyBorder="1" applyAlignment="1">
      <alignment horizontal="center" vertical="center"/>
    </xf>
    <xf numFmtId="3" fontId="12" fillId="6" borderId="35" xfId="0" applyNumberFormat="1" applyFont="1" applyFill="1" applyBorder="1" applyAlignment="1">
      <alignment horizontal="center" vertical="center"/>
    </xf>
    <xf numFmtId="3" fontId="12" fillId="6" borderId="36" xfId="0" applyNumberFormat="1" applyFont="1" applyFill="1" applyBorder="1" applyAlignment="1">
      <alignment horizontal="center" vertical="center"/>
    </xf>
    <xf numFmtId="3" fontId="25" fillId="6" borderId="87" xfId="0" applyNumberFormat="1" applyFont="1" applyFill="1" applyBorder="1" applyAlignment="1">
      <alignment horizontal="center" vertical="center" wrapText="1"/>
    </xf>
    <xf numFmtId="3" fontId="25" fillId="6" borderId="62" xfId="0" applyNumberFormat="1" applyFont="1" applyFill="1" applyBorder="1" applyAlignment="1">
      <alignment horizontal="center" vertical="center" wrapText="1"/>
    </xf>
    <xf numFmtId="3" fontId="25" fillId="6" borderId="70" xfId="0" applyNumberFormat="1" applyFont="1" applyFill="1" applyBorder="1" applyAlignment="1">
      <alignment horizontal="center" vertical="center" wrapText="1"/>
    </xf>
    <xf numFmtId="1" fontId="10" fillId="5" borderId="1" xfId="0" applyNumberFormat="1" applyFont="1" applyFill="1" applyBorder="1" applyAlignment="1">
      <alignment horizontal="center" vertical="center"/>
    </xf>
    <xf numFmtId="1" fontId="10" fillId="5" borderId="3" xfId="0" applyNumberFormat="1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3" fontId="7" fillId="5" borderId="7" xfId="0" applyNumberFormat="1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 wrapText="1"/>
    </xf>
    <xf numFmtId="0" fontId="7" fillId="5" borderId="39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5" borderId="41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/>
    </xf>
    <xf numFmtId="0" fontId="13" fillId="5" borderId="10" xfId="0" applyFont="1" applyFill="1" applyBorder="1" applyAlignment="1" applyProtection="1">
      <alignment horizontal="center" vertical="center"/>
      <protection locked="0"/>
    </xf>
    <xf numFmtId="0" fontId="15" fillId="2" borderId="1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5" fillId="2" borderId="49" xfId="0" applyFont="1" applyFill="1" applyBorder="1" applyAlignment="1">
      <alignment horizontal="center" vertical="center" wrapText="1"/>
    </xf>
    <xf numFmtId="3" fontId="7" fillId="2" borderId="42" xfId="0" applyNumberFormat="1" applyFont="1" applyFill="1" applyBorder="1" applyAlignment="1">
      <alignment horizontal="center" vertical="center"/>
    </xf>
    <xf numFmtId="3" fontId="7" fillId="2" borderId="43" xfId="0" applyNumberFormat="1" applyFont="1" applyFill="1" applyBorder="1" applyAlignment="1">
      <alignment horizontal="center" vertical="center"/>
    </xf>
    <xf numFmtId="0" fontId="9" fillId="4" borderId="27" xfId="0" applyFont="1" applyFill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 textRotation="180" wrapText="1"/>
    </xf>
    <xf numFmtId="0" fontId="10" fillId="0" borderId="52" xfId="0" applyFont="1" applyFill="1" applyBorder="1" applyAlignment="1">
      <alignment horizontal="center" vertical="center" textRotation="180" wrapText="1"/>
    </xf>
    <xf numFmtId="0" fontId="7" fillId="0" borderId="4" xfId="0" applyFont="1" applyFill="1" applyBorder="1" applyAlignment="1">
      <alignment horizontal="left" vertical="center"/>
    </xf>
    <xf numFmtId="0" fontId="7" fillId="0" borderId="5" xfId="0" applyFont="1" applyFill="1" applyBorder="1" applyAlignment="1">
      <alignment horizontal="left" vertical="center"/>
    </xf>
    <xf numFmtId="0" fontId="7" fillId="0" borderId="50" xfId="0" applyFont="1" applyFill="1" applyBorder="1" applyAlignment="1">
      <alignment horizontal="left" vertical="center"/>
    </xf>
    <xf numFmtId="0" fontId="7" fillId="0" borderId="53" xfId="0" applyFont="1" applyFill="1" applyBorder="1" applyAlignment="1">
      <alignment horizontal="left" vertical="center"/>
    </xf>
    <xf numFmtId="0" fontId="7" fillId="0" borderId="47" xfId="0" applyFont="1" applyFill="1" applyBorder="1" applyAlignment="1">
      <alignment horizontal="left" vertical="center"/>
    </xf>
    <xf numFmtId="0" fontId="7" fillId="0" borderId="54" xfId="0" applyFont="1" applyFill="1" applyBorder="1" applyAlignment="1">
      <alignment horizontal="left" vertical="center"/>
    </xf>
    <xf numFmtId="0" fontId="7" fillId="0" borderId="6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 wrapText="1"/>
    </xf>
    <xf numFmtId="0" fontId="7" fillId="0" borderId="7" xfId="0" quotePrefix="1" applyFont="1" applyBorder="1" applyAlignment="1">
      <alignment horizontal="center" vertical="center"/>
    </xf>
    <xf numFmtId="0" fontId="26" fillId="2" borderId="87" xfId="0" applyFont="1" applyFill="1" applyBorder="1" applyAlignment="1">
      <alignment horizontal="center" vertical="center" wrapText="1"/>
    </xf>
    <xf numFmtId="0" fontId="26" fillId="2" borderId="62" xfId="0" applyFont="1" applyFill="1" applyBorder="1" applyAlignment="1">
      <alignment horizontal="center" vertical="center" wrapText="1"/>
    </xf>
    <xf numFmtId="0" fontId="26" fillId="2" borderId="70" xfId="0" applyFont="1" applyFill="1" applyBorder="1" applyAlignment="1">
      <alignment horizontal="center" vertical="center" wrapText="1"/>
    </xf>
    <xf numFmtId="0" fontId="7" fillId="2" borderId="87" xfId="0" applyFont="1" applyFill="1" applyBorder="1" applyAlignment="1">
      <alignment horizontal="center" vertical="center"/>
    </xf>
    <xf numFmtId="0" fontId="7" fillId="2" borderId="62" xfId="0" applyFont="1" applyFill="1" applyBorder="1" applyAlignment="1">
      <alignment horizontal="center" vertical="center"/>
    </xf>
    <xf numFmtId="0" fontId="9" fillId="4" borderId="81" xfId="0" applyFont="1" applyFill="1" applyBorder="1" applyAlignment="1">
      <alignment horizontal="center" vertical="center"/>
    </xf>
    <xf numFmtId="0" fontId="9" fillId="4" borderId="48" xfId="0" applyFont="1" applyFill="1" applyBorder="1" applyAlignment="1">
      <alignment horizontal="center" vertical="center"/>
    </xf>
    <xf numFmtId="0" fontId="7" fillId="0" borderId="59" xfId="0" applyFont="1" applyFill="1" applyBorder="1" applyAlignment="1">
      <alignment horizontal="left" vertical="center"/>
    </xf>
    <xf numFmtId="0" fontId="7" fillId="0" borderId="37" xfId="0" applyFont="1" applyFill="1" applyBorder="1" applyAlignment="1">
      <alignment horizontal="left" vertical="center"/>
    </xf>
    <xf numFmtId="0" fontId="7" fillId="0" borderId="82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horizontal="center" vertical="center" textRotation="180" wrapText="1"/>
    </xf>
    <xf numFmtId="0" fontId="10" fillId="0" borderId="19" xfId="0" applyFont="1" applyFill="1" applyBorder="1" applyAlignment="1">
      <alignment horizontal="center" vertical="center" textRotation="180" wrapText="1"/>
    </xf>
    <xf numFmtId="0" fontId="10" fillId="0" borderId="20" xfId="0" applyFont="1" applyFill="1" applyBorder="1" applyAlignment="1">
      <alignment horizontal="center" vertical="center" textRotation="180" wrapText="1"/>
    </xf>
    <xf numFmtId="0" fontId="7" fillId="0" borderId="66" xfId="0" applyFont="1" applyFill="1" applyBorder="1" applyAlignment="1">
      <alignment horizontal="left" vertical="center"/>
    </xf>
    <xf numFmtId="0" fontId="7" fillId="0" borderId="46" xfId="0" applyFont="1" applyFill="1" applyBorder="1" applyAlignment="1">
      <alignment horizontal="left" vertical="center"/>
    </xf>
    <xf numFmtId="0" fontId="7" fillId="0" borderId="10" xfId="0" applyFont="1" applyFill="1" applyBorder="1" applyAlignment="1">
      <alignment horizontal="left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50" xfId="0" applyFont="1" applyFill="1" applyBorder="1" applyAlignment="1">
      <alignment horizontal="center" vertical="center"/>
    </xf>
    <xf numFmtId="0" fontId="7" fillId="0" borderId="70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0" fontId="7" fillId="2" borderId="64" xfId="0" applyFont="1" applyFill="1" applyBorder="1" applyAlignment="1">
      <alignment horizontal="center" vertical="center"/>
    </xf>
    <xf numFmtId="0" fontId="7" fillId="2" borderId="68" xfId="0" applyFont="1" applyFill="1" applyBorder="1" applyAlignment="1">
      <alignment horizontal="center" vertical="center"/>
    </xf>
    <xf numFmtId="0" fontId="10" fillId="0" borderId="60" xfId="0" applyFont="1" applyFill="1" applyBorder="1" applyAlignment="1">
      <alignment horizontal="center" vertical="center" textRotation="180" wrapText="1"/>
    </xf>
    <xf numFmtId="0" fontId="7" fillId="0" borderId="71" xfId="0" applyFont="1" applyFill="1" applyBorder="1" applyAlignment="1">
      <alignment horizontal="left" vertical="center"/>
    </xf>
    <xf numFmtId="0" fontId="7" fillId="0" borderId="72" xfId="0" applyFont="1" applyFill="1" applyBorder="1" applyAlignment="1">
      <alignment horizontal="left" vertical="center"/>
    </xf>
    <xf numFmtId="0" fontId="7" fillId="0" borderId="73" xfId="0" applyFont="1" applyFill="1" applyBorder="1" applyAlignment="1">
      <alignment horizontal="left" vertical="center"/>
    </xf>
    <xf numFmtId="0" fontId="17" fillId="0" borderId="53" xfId="0" quotePrefix="1" applyFont="1" applyFill="1" applyBorder="1" applyAlignment="1">
      <alignment horizontal="left" vertical="center"/>
    </xf>
    <xf numFmtId="0" fontId="17" fillId="0" borderId="47" xfId="0" applyFont="1" applyFill="1" applyBorder="1" applyAlignment="1">
      <alignment horizontal="left" vertical="center"/>
    </xf>
    <xf numFmtId="0" fontId="17" fillId="0" borderId="54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9" fontId="18" fillId="0" borderId="1" xfId="1" applyFont="1" applyBorder="1" applyAlignment="1" applyProtection="1">
      <alignment horizontal="center" vertical="center"/>
      <protection locked="0"/>
    </xf>
    <xf numFmtId="9" fontId="18" fillId="0" borderId="12" xfId="1" applyFont="1" applyBorder="1" applyAlignment="1" applyProtection="1">
      <alignment horizontal="center" vertical="center"/>
      <protection locked="0"/>
    </xf>
    <xf numFmtId="9" fontId="18" fillId="0" borderId="2" xfId="1" applyFont="1" applyBorder="1" applyAlignment="1" applyProtection="1">
      <alignment horizontal="center" vertical="center"/>
      <protection locked="0"/>
    </xf>
    <xf numFmtId="9" fontId="18" fillId="0" borderId="3" xfId="1" applyFont="1" applyBorder="1" applyAlignment="1" applyProtection="1">
      <alignment horizontal="center" vertical="center"/>
      <protection locked="0"/>
    </xf>
    <xf numFmtId="9" fontId="18" fillId="0" borderId="13" xfId="1" applyFont="1" applyBorder="1" applyAlignment="1" applyProtection="1">
      <alignment horizontal="center" vertical="center"/>
      <protection locked="0"/>
    </xf>
    <xf numFmtId="9" fontId="18" fillId="0" borderId="49" xfId="1" applyFont="1" applyBorder="1" applyAlignment="1" applyProtection="1">
      <alignment horizontal="center" vertical="center"/>
      <protection locked="0"/>
    </xf>
    <xf numFmtId="0" fontId="19" fillId="0" borderId="53" xfId="0" applyFont="1" applyFill="1" applyBorder="1" applyAlignment="1">
      <alignment horizontal="left" vertical="center"/>
    </xf>
    <xf numFmtId="0" fontId="19" fillId="0" borderId="47" xfId="0" applyFont="1" applyFill="1" applyBorder="1" applyAlignment="1">
      <alignment horizontal="left" vertical="center"/>
    </xf>
    <xf numFmtId="0" fontId="19" fillId="0" borderId="54" xfId="0" applyFont="1" applyFill="1" applyBorder="1" applyAlignment="1">
      <alignment horizontal="left" vertical="center"/>
    </xf>
    <xf numFmtId="0" fontId="10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7" fillId="0" borderId="53" xfId="0" applyFont="1" applyFill="1" applyBorder="1" applyAlignment="1">
      <alignment horizontal="left" vertical="center"/>
    </xf>
    <xf numFmtId="0" fontId="9" fillId="4" borderId="12" xfId="0" applyFont="1" applyFill="1" applyBorder="1" applyAlignment="1">
      <alignment horizontal="center" vertical="center" wrapText="1"/>
    </xf>
    <xf numFmtId="0" fontId="9" fillId="4" borderId="49" xfId="0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/>
    </xf>
    <xf numFmtId="166" fontId="18" fillId="5" borderId="2" xfId="0" applyNumberFormat="1" applyFont="1" applyFill="1" applyBorder="1" applyAlignment="1">
      <alignment horizontal="center" vertical="center"/>
    </xf>
    <xf numFmtId="166" fontId="18" fillId="5" borderId="3" xfId="0" applyNumberFormat="1" applyFont="1" applyFill="1" applyBorder="1" applyAlignment="1">
      <alignment horizontal="center" vertical="center"/>
    </xf>
    <xf numFmtId="166" fontId="18" fillId="5" borderId="12" xfId="0" applyNumberFormat="1" applyFont="1" applyFill="1" applyBorder="1" applyAlignment="1">
      <alignment horizontal="center" vertical="center"/>
    </xf>
    <xf numFmtId="166" fontId="18" fillId="5" borderId="13" xfId="0" applyNumberFormat="1" applyFont="1" applyFill="1" applyBorder="1" applyAlignment="1">
      <alignment horizontal="center" vertical="center"/>
    </xf>
    <xf numFmtId="166" fontId="18" fillId="5" borderId="49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12" xfId="0" applyFont="1" applyFill="1" applyBorder="1" applyAlignment="1">
      <alignment horizontal="center" vertical="center" wrapText="1"/>
    </xf>
    <xf numFmtId="0" fontId="14" fillId="4" borderId="49" xfId="0" applyFont="1" applyFill="1" applyBorder="1" applyAlignment="1">
      <alignment horizontal="center" vertical="center" wrapText="1"/>
    </xf>
    <xf numFmtId="0" fontId="7" fillId="5" borderId="76" xfId="0" applyFont="1" applyFill="1" applyBorder="1" applyAlignment="1">
      <alignment horizontal="center" vertical="center"/>
    </xf>
    <xf numFmtId="0" fontId="7" fillId="2" borderId="63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 wrapText="1"/>
    </xf>
    <xf numFmtId="0" fontId="19" fillId="0" borderId="61" xfId="0" applyFont="1" applyFill="1" applyBorder="1" applyAlignment="1">
      <alignment horizontal="left" vertical="center"/>
    </xf>
    <xf numFmtId="0" fontId="19" fillId="0" borderId="62" xfId="0" applyFont="1" applyFill="1" applyBorder="1" applyAlignment="1">
      <alignment horizontal="left" vertical="center"/>
    </xf>
    <xf numFmtId="0" fontId="19" fillId="0" borderId="63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49" xfId="0" applyFont="1" applyBorder="1" applyAlignment="1">
      <alignment horizontal="center" vertical="center"/>
    </xf>
    <xf numFmtId="3" fontId="7" fillId="5" borderId="42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 wrapText="1"/>
    </xf>
    <xf numFmtId="3" fontId="7" fillId="2" borderId="84" xfId="0" applyNumberFormat="1" applyFont="1" applyFill="1" applyBorder="1" applyAlignment="1">
      <alignment horizontal="center" vertical="center"/>
    </xf>
    <xf numFmtId="3" fontId="12" fillId="6" borderId="59" xfId="0" applyNumberFormat="1" applyFont="1" applyFill="1" applyBorder="1" applyAlignment="1">
      <alignment horizontal="center" vertical="center"/>
    </xf>
    <xf numFmtId="3" fontId="25" fillId="6" borderId="29" xfId="0" applyNumberFormat="1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/>
    </xf>
    <xf numFmtId="0" fontId="22" fillId="0" borderId="61" xfId="0" applyFont="1" applyFill="1" applyBorder="1" applyAlignment="1">
      <alignment horizontal="left" vertical="center"/>
    </xf>
    <xf numFmtId="0" fontId="22" fillId="0" borderId="62" xfId="0" applyFont="1" applyFill="1" applyBorder="1" applyAlignment="1">
      <alignment horizontal="left" vertical="center"/>
    </xf>
    <xf numFmtId="0" fontId="22" fillId="0" borderId="63" xfId="0" applyFont="1" applyFill="1" applyBorder="1" applyAlignment="1">
      <alignment horizontal="left" vertical="center"/>
    </xf>
    <xf numFmtId="0" fontId="22" fillId="0" borderId="53" xfId="0" applyFont="1" applyFill="1" applyBorder="1" applyAlignment="1">
      <alignment horizontal="left" vertical="center"/>
    </xf>
    <xf numFmtId="0" fontId="22" fillId="0" borderId="47" xfId="0" applyFont="1" applyFill="1" applyBorder="1" applyAlignment="1">
      <alignment horizontal="left" vertical="center"/>
    </xf>
    <xf numFmtId="0" fontId="22" fillId="0" borderId="54" xfId="0" applyFont="1" applyFill="1" applyBorder="1" applyAlignment="1">
      <alignment horizontal="left" vertical="center"/>
    </xf>
  </cellXfs>
  <cellStyles count="2">
    <cellStyle name="Normal" xfId="0" builtinId="0"/>
    <cellStyle name="Percent" xfId="1" builtinId="5"/>
  </cellStyles>
  <dxfs count="27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44824</xdr:colOff>
      <xdr:row>0</xdr:row>
      <xdr:rowOff>58832</xdr:rowOff>
    </xdr:from>
    <xdr:to>
      <xdr:col>2</xdr:col>
      <xdr:colOff>4344</xdr:colOff>
      <xdr:row>0</xdr:row>
      <xdr:rowOff>1066410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149" y="58832"/>
          <a:ext cx="1540670" cy="1007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1237582</xdr:colOff>
      <xdr:row>0</xdr:row>
      <xdr:rowOff>47624</xdr:rowOff>
    </xdr:from>
    <xdr:to>
      <xdr:col>36</xdr:col>
      <xdr:colOff>315607</xdr:colOff>
      <xdr:row>0</xdr:row>
      <xdr:rowOff>1055202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99807" y="47624"/>
          <a:ext cx="1545000" cy="1007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1066800</xdr:colOff>
      <xdr:row>13</xdr:row>
      <xdr:rowOff>495300</xdr:rowOff>
    </xdr:from>
    <xdr:to>
      <xdr:col>7</xdr:col>
      <xdr:colOff>101836</xdr:colOff>
      <xdr:row>18</xdr:row>
      <xdr:rowOff>447676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8077200"/>
          <a:ext cx="8636236" cy="28098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76200</xdr:colOff>
      <xdr:row>49</xdr:row>
      <xdr:rowOff>192860</xdr:rowOff>
    </xdr:from>
    <xdr:to>
      <xdr:col>9</xdr:col>
      <xdr:colOff>952500</xdr:colOff>
      <xdr:row>61</xdr:row>
      <xdr:rowOff>336544</xdr:rowOff>
    </xdr:to>
    <xdr:pic>
      <xdr:nvPicPr>
        <xdr:cNvPr id="5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3" r="4689"/>
        <a:stretch/>
      </xdr:blipFill>
      <xdr:spPr bwMode="auto">
        <a:xfrm>
          <a:off x="381000" y="28310660"/>
          <a:ext cx="13677900" cy="65444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723900</xdr:colOff>
      <xdr:row>24</xdr:row>
      <xdr:rowOff>419100</xdr:rowOff>
    </xdr:from>
    <xdr:to>
      <xdr:col>6</xdr:col>
      <xdr:colOff>809112</xdr:colOff>
      <xdr:row>34</xdr:row>
      <xdr:rowOff>130274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4287500"/>
          <a:ext cx="8086212" cy="54261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44824</xdr:colOff>
      <xdr:row>0</xdr:row>
      <xdr:rowOff>58832</xdr:rowOff>
    </xdr:from>
    <xdr:to>
      <xdr:col>2</xdr:col>
      <xdr:colOff>4344</xdr:colOff>
      <xdr:row>0</xdr:row>
      <xdr:rowOff>1066410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149" y="58832"/>
          <a:ext cx="1540670" cy="1007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1237582</xdr:colOff>
      <xdr:row>0</xdr:row>
      <xdr:rowOff>47624</xdr:rowOff>
    </xdr:from>
    <xdr:to>
      <xdr:col>36</xdr:col>
      <xdr:colOff>315607</xdr:colOff>
      <xdr:row>0</xdr:row>
      <xdr:rowOff>1055202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99807" y="47624"/>
          <a:ext cx="1545000" cy="1007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690562</xdr:colOff>
      <xdr:row>42</xdr:row>
      <xdr:rowOff>357189</xdr:rowOff>
    </xdr:from>
    <xdr:to>
      <xdr:col>9</xdr:col>
      <xdr:colOff>1254181</xdr:colOff>
      <xdr:row>60</xdr:row>
      <xdr:rowOff>285750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4526877"/>
          <a:ext cx="13136619" cy="96440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142871</xdr:colOff>
      <xdr:row>20</xdr:row>
      <xdr:rowOff>261934</xdr:rowOff>
    </xdr:from>
    <xdr:to>
      <xdr:col>6</xdr:col>
      <xdr:colOff>920982</xdr:colOff>
      <xdr:row>25</xdr:row>
      <xdr:rowOff>214310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4" y="11858622"/>
          <a:ext cx="8636236" cy="28098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X121"/>
  <sheetViews>
    <sheetView showWhiteSpace="0" view="pageBreakPreview" topLeftCell="AB1" zoomScale="57" zoomScaleNormal="40" zoomScaleSheetLayoutView="57" zoomScalePageLayoutView="40" workbookViewId="0">
      <selection activeCell="AK54" sqref="AK54"/>
    </sheetView>
  </sheetViews>
  <sheetFormatPr defaultColWidth="11.42578125" defaultRowHeight="15"/>
  <cols>
    <col min="1" max="1" width="4.7109375" customWidth="1"/>
    <col min="2" max="13" width="23.7109375" customWidth="1"/>
    <col min="14" max="14" width="3.5703125" customWidth="1"/>
    <col min="15" max="15" width="9.7109375" style="15" customWidth="1"/>
    <col min="16" max="16" width="9.7109375" style="16" customWidth="1"/>
    <col min="17" max="18" width="5.7109375" customWidth="1"/>
    <col min="19" max="19" width="7.42578125" customWidth="1"/>
    <col min="20" max="22" width="23.7109375" customWidth="1"/>
    <col min="23" max="23" width="3.7109375" customWidth="1"/>
    <col min="24" max="24" width="7.85546875" customWidth="1"/>
    <col min="25" max="25" width="6.28515625" customWidth="1"/>
    <col min="26" max="34" width="23.7109375" customWidth="1"/>
    <col min="35" max="35" width="3.5703125" customWidth="1"/>
    <col min="36" max="36" width="9.7109375" style="15" customWidth="1"/>
    <col min="37" max="37" width="9.7109375" style="16" customWidth="1"/>
    <col min="38" max="38" width="10.7109375" customWidth="1"/>
    <col min="44" max="44" width="15.140625" bestFit="1" customWidth="1"/>
  </cols>
  <sheetData>
    <row r="1" spans="2:50" ht="87.75" customHeight="1">
      <c r="B1" s="1"/>
      <c r="C1" s="2" t="s">
        <v>86</v>
      </c>
      <c r="D1" s="3"/>
      <c r="E1" s="3"/>
      <c r="F1" s="3"/>
      <c r="G1" s="4"/>
      <c r="H1" s="4"/>
      <c r="I1" s="4"/>
      <c r="J1" s="4"/>
      <c r="K1" s="5"/>
      <c r="L1" s="6"/>
      <c r="M1" s="3"/>
      <c r="N1" s="7"/>
      <c r="O1" s="7"/>
      <c r="P1" s="7"/>
      <c r="Q1" s="7"/>
      <c r="R1" s="7"/>
      <c r="S1" s="1"/>
      <c r="T1" s="1"/>
      <c r="U1" s="2" t="str">
        <f>C1</f>
        <v>ZATURN CRONOS RAIL Low Crops</v>
      </c>
      <c r="V1" s="3"/>
      <c r="W1" s="3"/>
      <c r="X1" s="3"/>
      <c r="Y1" s="3"/>
      <c r="Z1" s="3"/>
      <c r="AA1" s="3"/>
      <c r="AB1" s="3"/>
      <c r="AC1" s="3"/>
      <c r="AD1" s="4"/>
      <c r="AE1" s="4"/>
      <c r="AF1" s="5"/>
      <c r="AG1" s="8" t="s">
        <v>171</v>
      </c>
      <c r="AH1" s="3"/>
      <c r="AI1" s="7"/>
      <c r="AJ1" s="7"/>
      <c r="AK1" s="7"/>
    </row>
    <row r="2" spans="2:50" ht="15.75" customHeight="1">
      <c r="B2" s="9"/>
      <c r="C2" s="9"/>
      <c r="D2" s="9"/>
      <c r="E2" s="9"/>
      <c r="F2" s="9"/>
      <c r="G2" s="9"/>
      <c r="H2" s="10"/>
      <c r="I2" s="10"/>
      <c r="J2" s="10"/>
      <c r="K2" s="9"/>
      <c r="L2" s="10"/>
      <c r="M2" s="10"/>
      <c r="N2" s="10"/>
      <c r="O2" s="11"/>
      <c r="P2" s="11"/>
      <c r="Q2" s="10"/>
      <c r="R2" s="10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0"/>
      <c r="AF2" s="9"/>
      <c r="AG2" s="10"/>
      <c r="AH2" s="10"/>
      <c r="AI2" s="10"/>
      <c r="AJ2" s="11"/>
      <c r="AK2" s="11"/>
    </row>
    <row r="3" spans="2:50" ht="45.95" customHeight="1" thickBot="1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3"/>
      <c r="R3" s="14"/>
      <c r="AW3" s="15"/>
      <c r="AX3" s="16"/>
    </row>
    <row r="4" spans="2:50" ht="45.95" customHeight="1" thickBot="1">
      <c r="B4" s="200" t="s">
        <v>82</v>
      </c>
      <c r="C4" s="201"/>
      <c r="D4" s="159" t="s">
        <v>83</v>
      </c>
      <c r="E4" s="201" t="s">
        <v>84</v>
      </c>
      <c r="F4" s="201"/>
      <c r="G4" s="201" t="s">
        <v>85</v>
      </c>
      <c r="H4" s="201"/>
      <c r="I4" s="159" t="s">
        <v>95</v>
      </c>
      <c r="J4" s="159" t="s">
        <v>76</v>
      </c>
      <c r="K4" s="159" t="s">
        <v>97</v>
      </c>
      <c r="L4" s="160" t="s">
        <v>98</v>
      </c>
      <c r="M4" s="160" t="s">
        <v>2</v>
      </c>
      <c r="N4" s="18"/>
      <c r="O4" s="202" t="s">
        <v>3</v>
      </c>
      <c r="P4" s="203"/>
      <c r="Q4" s="22"/>
      <c r="S4" s="12"/>
      <c r="Z4" s="204" t="s">
        <v>4</v>
      </c>
      <c r="AA4" s="205"/>
      <c r="AB4" s="205"/>
      <c r="AC4" s="19" t="s">
        <v>142</v>
      </c>
      <c r="AD4" s="196" t="s">
        <v>146</v>
      </c>
      <c r="AE4" s="19" t="s">
        <v>145</v>
      </c>
      <c r="AF4" s="19" t="s">
        <v>5</v>
      </c>
      <c r="AG4" s="196" t="s">
        <v>153</v>
      </c>
      <c r="AH4" s="20" t="s">
        <v>2</v>
      </c>
      <c r="AI4" s="21"/>
      <c r="AJ4" s="200" t="s">
        <v>6</v>
      </c>
      <c r="AK4" s="206"/>
      <c r="AL4" s="22"/>
    </row>
    <row r="5" spans="2:50" ht="45.95" customHeight="1">
      <c r="B5" s="207" t="s">
        <v>88</v>
      </c>
      <c r="C5" s="208"/>
      <c r="D5" s="211" t="s">
        <v>90</v>
      </c>
      <c r="E5" s="213" t="s">
        <v>93</v>
      </c>
      <c r="F5" s="213"/>
      <c r="G5" s="214" t="s">
        <v>77</v>
      </c>
      <c r="H5" s="214"/>
      <c r="I5" s="161" t="s">
        <v>78</v>
      </c>
      <c r="J5" s="161" t="s">
        <v>79</v>
      </c>
      <c r="K5" s="161" t="s">
        <v>96</v>
      </c>
      <c r="L5" s="161" t="s">
        <v>99</v>
      </c>
      <c r="M5" s="146">
        <f>7678-250+348+329</f>
        <v>8105</v>
      </c>
      <c r="N5" s="18"/>
      <c r="O5" s="147">
        <v>1</v>
      </c>
      <c r="P5" s="108"/>
      <c r="Q5" s="28">
        <f>M5*P5</f>
        <v>0</v>
      </c>
      <c r="Z5" s="215" t="s">
        <v>11</v>
      </c>
      <c r="AA5" s="215" t="s">
        <v>141</v>
      </c>
      <c r="AB5" s="215"/>
      <c r="AC5" s="215" t="s">
        <v>143</v>
      </c>
      <c r="AD5" s="215" t="s">
        <v>147</v>
      </c>
      <c r="AE5" s="222">
        <v>5</v>
      </c>
      <c r="AF5" s="215" t="s">
        <v>151</v>
      </c>
      <c r="AG5" s="29">
        <v>6</v>
      </c>
      <c r="AH5" s="30">
        <f>AH9-1600</f>
        <v>10760</v>
      </c>
      <c r="AI5" s="31"/>
      <c r="AJ5" s="32">
        <v>1</v>
      </c>
      <c r="AK5" s="33"/>
      <c r="AL5" s="34">
        <f t="shared" ref="AL5:AL58" si="0">AH5*AK5</f>
        <v>0</v>
      </c>
    </row>
    <row r="6" spans="2:50" ht="45.95" customHeight="1" thickBot="1">
      <c r="B6" s="209"/>
      <c r="C6" s="210"/>
      <c r="D6" s="212"/>
      <c r="E6" s="223" t="s">
        <v>94</v>
      </c>
      <c r="F6" s="223"/>
      <c r="G6" s="224" t="s">
        <v>77</v>
      </c>
      <c r="H6" s="224"/>
      <c r="I6" s="163" t="s">
        <v>78</v>
      </c>
      <c r="J6" s="163" t="s">
        <v>79</v>
      </c>
      <c r="K6" s="163" t="s">
        <v>96</v>
      </c>
      <c r="L6" s="163" t="s">
        <v>99</v>
      </c>
      <c r="M6" s="148">
        <f>9182-250+348+329</f>
        <v>9609</v>
      </c>
      <c r="N6" s="18"/>
      <c r="O6" s="176">
        <f>O5+1</f>
        <v>2</v>
      </c>
      <c r="P6" s="118"/>
      <c r="Q6" s="28">
        <f t="shared" ref="Q6:Q66" si="1">M6*P6</f>
        <v>0</v>
      </c>
      <c r="S6" s="12"/>
      <c r="Z6" s="215"/>
      <c r="AA6" s="215"/>
      <c r="AB6" s="215"/>
      <c r="AC6" s="215"/>
      <c r="AD6" s="215"/>
      <c r="AE6" s="222"/>
      <c r="AF6" s="215"/>
      <c r="AG6" s="29">
        <v>7</v>
      </c>
      <c r="AH6" s="30">
        <f>AH10-1600</f>
        <v>10870</v>
      </c>
      <c r="AI6" s="31"/>
      <c r="AJ6" s="32">
        <v>2</v>
      </c>
      <c r="AK6" s="33"/>
      <c r="AL6" s="34">
        <f t="shared" si="0"/>
        <v>0</v>
      </c>
    </row>
    <row r="7" spans="2:50" ht="45.95" customHeight="1">
      <c r="B7" s="216" t="s">
        <v>87</v>
      </c>
      <c r="C7" s="217"/>
      <c r="D7" s="220" t="s">
        <v>91</v>
      </c>
      <c r="E7" s="225" t="s">
        <v>93</v>
      </c>
      <c r="F7" s="225"/>
      <c r="G7" s="226" t="s">
        <v>77</v>
      </c>
      <c r="H7" s="226"/>
      <c r="I7" s="164" t="s">
        <v>78</v>
      </c>
      <c r="J7" s="164" t="s">
        <v>79</v>
      </c>
      <c r="K7" s="164" t="s">
        <v>96</v>
      </c>
      <c r="L7" s="164" t="s">
        <v>99</v>
      </c>
      <c r="M7" s="149">
        <f>7678+348+329</f>
        <v>8355</v>
      </c>
      <c r="N7" s="18"/>
      <c r="O7" s="178">
        <v>3</v>
      </c>
      <c r="P7" s="122"/>
      <c r="Q7" s="28">
        <f t="shared" si="1"/>
        <v>0</v>
      </c>
      <c r="S7" s="12"/>
      <c r="Z7" s="215"/>
      <c r="AA7" s="215"/>
      <c r="AB7" s="215"/>
      <c r="AC7" s="215"/>
      <c r="AD7" s="215"/>
      <c r="AE7" s="222"/>
      <c r="AF7" s="215"/>
      <c r="AG7" s="29">
        <v>8</v>
      </c>
      <c r="AH7" s="30">
        <f>AH11-1600</f>
        <v>10970</v>
      </c>
      <c r="AI7" s="31"/>
      <c r="AJ7" s="32">
        <v>3</v>
      </c>
      <c r="AK7" s="33"/>
      <c r="AL7" s="34">
        <f t="shared" si="0"/>
        <v>0</v>
      </c>
    </row>
    <row r="8" spans="2:50" ht="45.95" customHeight="1" thickBot="1">
      <c r="B8" s="218"/>
      <c r="C8" s="219"/>
      <c r="D8" s="221"/>
      <c r="E8" s="227" t="s">
        <v>94</v>
      </c>
      <c r="F8" s="227"/>
      <c r="G8" s="228" t="s">
        <v>77</v>
      </c>
      <c r="H8" s="228"/>
      <c r="I8" s="165" t="s">
        <v>78</v>
      </c>
      <c r="J8" s="165" t="s">
        <v>79</v>
      </c>
      <c r="K8" s="165" t="s">
        <v>96</v>
      </c>
      <c r="L8" s="165" t="s">
        <v>99</v>
      </c>
      <c r="M8" s="150">
        <f>9182+348+329</f>
        <v>9859</v>
      </c>
      <c r="N8" s="18"/>
      <c r="O8" s="179">
        <f>O7+1</f>
        <v>4</v>
      </c>
      <c r="P8" s="129"/>
      <c r="Q8" s="28">
        <f t="shared" si="1"/>
        <v>0</v>
      </c>
      <c r="S8" s="12"/>
      <c r="Z8" s="215"/>
      <c r="AA8" s="215"/>
      <c r="AB8" s="215"/>
      <c r="AC8" s="215"/>
      <c r="AD8" s="215"/>
      <c r="AE8" s="222"/>
      <c r="AF8" s="215"/>
      <c r="AG8" s="29">
        <v>9</v>
      </c>
      <c r="AH8" s="30">
        <f>AH12-1600</f>
        <v>11280</v>
      </c>
      <c r="AI8" s="31"/>
      <c r="AJ8" s="32">
        <v>4</v>
      </c>
      <c r="AK8" s="33"/>
      <c r="AL8" s="34">
        <f t="shared" si="0"/>
        <v>0</v>
      </c>
    </row>
    <row r="9" spans="2:50" ht="45.95" customHeight="1">
      <c r="B9" s="207" t="s">
        <v>89</v>
      </c>
      <c r="C9" s="208"/>
      <c r="D9" s="211" t="s">
        <v>92</v>
      </c>
      <c r="E9" s="213" t="s">
        <v>93</v>
      </c>
      <c r="F9" s="213"/>
      <c r="G9" s="214" t="s">
        <v>77</v>
      </c>
      <c r="H9" s="214"/>
      <c r="I9" s="161" t="s">
        <v>78</v>
      </c>
      <c r="J9" s="161" t="s">
        <v>79</v>
      </c>
      <c r="K9" s="161" t="s">
        <v>96</v>
      </c>
      <c r="L9" s="161" t="s">
        <v>99</v>
      </c>
      <c r="M9" s="123">
        <f>7678+400+349+329</f>
        <v>8756</v>
      </c>
      <c r="N9" s="18"/>
      <c r="O9" s="177">
        <v>5</v>
      </c>
      <c r="P9" s="138"/>
      <c r="Q9" s="28">
        <f t="shared" si="1"/>
        <v>0</v>
      </c>
      <c r="S9" s="12"/>
      <c r="Z9" s="215"/>
      <c r="AA9" s="215"/>
      <c r="AB9" s="215"/>
      <c r="AC9" s="235" t="s">
        <v>144</v>
      </c>
      <c r="AD9" s="235" t="s">
        <v>148</v>
      </c>
      <c r="AE9" s="236">
        <v>7</v>
      </c>
      <c r="AF9" s="235" t="s">
        <v>152</v>
      </c>
      <c r="AG9" s="47">
        <v>8</v>
      </c>
      <c r="AH9" s="48">
        <f>AH10-110</f>
        <v>12360</v>
      </c>
      <c r="AJ9" s="49">
        <v>5</v>
      </c>
      <c r="AK9" s="50"/>
      <c r="AL9" s="34">
        <f t="shared" si="0"/>
        <v>0</v>
      </c>
    </row>
    <row r="10" spans="2:50" ht="45.95" customHeight="1" thickBot="1">
      <c r="B10" s="209"/>
      <c r="C10" s="210"/>
      <c r="D10" s="212"/>
      <c r="E10" s="223" t="s">
        <v>94</v>
      </c>
      <c r="F10" s="223"/>
      <c r="G10" s="224" t="s">
        <v>77</v>
      </c>
      <c r="H10" s="224"/>
      <c r="I10" s="163" t="s">
        <v>78</v>
      </c>
      <c r="J10" s="163" t="s">
        <v>79</v>
      </c>
      <c r="K10" s="163" t="s">
        <v>96</v>
      </c>
      <c r="L10" s="163" t="s">
        <v>99</v>
      </c>
      <c r="M10" s="133">
        <f>9182+400+349+329</f>
        <v>10260</v>
      </c>
      <c r="N10" s="18"/>
      <c r="O10" s="175">
        <v>6</v>
      </c>
      <c r="P10" s="144"/>
      <c r="Q10" s="28">
        <f t="shared" si="1"/>
        <v>0</v>
      </c>
      <c r="S10" s="12"/>
      <c r="Z10" s="215"/>
      <c r="AA10" s="215"/>
      <c r="AB10" s="215"/>
      <c r="AC10" s="235"/>
      <c r="AD10" s="235"/>
      <c r="AE10" s="236"/>
      <c r="AF10" s="235"/>
      <c r="AG10" s="47">
        <v>9</v>
      </c>
      <c r="AH10" s="48">
        <f>AH11-100</f>
        <v>12470</v>
      </c>
      <c r="AJ10" s="49">
        <v>6</v>
      </c>
      <c r="AK10" s="50"/>
      <c r="AL10" s="34">
        <f t="shared" si="0"/>
        <v>0</v>
      </c>
    </row>
    <row r="11" spans="2:50" ht="45.95" customHeight="1" thickBot="1">
      <c r="O11"/>
      <c r="P11"/>
      <c r="Q11" s="28">
        <f t="shared" si="1"/>
        <v>0</v>
      </c>
      <c r="S11" s="12"/>
      <c r="Z11" s="215"/>
      <c r="AA11" s="215"/>
      <c r="AB11" s="215"/>
      <c r="AC11" s="235"/>
      <c r="AD11" s="235"/>
      <c r="AE11" s="236"/>
      <c r="AF11" s="235"/>
      <c r="AG11" s="47">
        <v>10</v>
      </c>
      <c r="AH11" s="48">
        <v>12570</v>
      </c>
      <c r="AJ11" s="49">
        <v>7</v>
      </c>
      <c r="AK11" s="50"/>
      <c r="AL11" s="34">
        <f t="shared" si="0"/>
        <v>0</v>
      </c>
    </row>
    <row r="12" spans="2:50" ht="45.95" customHeight="1" thickBot="1">
      <c r="K12" s="202" t="s">
        <v>80</v>
      </c>
      <c r="L12" s="237"/>
      <c r="M12" s="109" t="s">
        <v>2</v>
      </c>
      <c r="N12" s="12"/>
      <c r="O12" s="202" t="s">
        <v>22</v>
      </c>
      <c r="P12" s="203"/>
      <c r="Q12" s="28"/>
      <c r="S12" s="12"/>
      <c r="Z12" s="215"/>
      <c r="AA12" s="215"/>
      <c r="AB12" s="215"/>
      <c r="AC12" s="235"/>
      <c r="AD12" s="235"/>
      <c r="AE12" s="236"/>
      <c r="AF12" s="235"/>
      <c r="AG12" s="47">
        <v>11</v>
      </c>
      <c r="AH12" s="48">
        <f>AH11+310</f>
        <v>12880</v>
      </c>
      <c r="AJ12" s="49">
        <v>8</v>
      </c>
      <c r="AK12" s="50"/>
      <c r="AL12" s="34">
        <f t="shared" si="0"/>
        <v>0</v>
      </c>
    </row>
    <row r="13" spans="2:50" ht="45.95" customHeight="1">
      <c r="K13" s="229" t="s">
        <v>100</v>
      </c>
      <c r="L13" s="230"/>
      <c r="M13" s="180">
        <v>0</v>
      </c>
      <c r="N13" s="12"/>
      <c r="O13" s="116">
        <v>1</v>
      </c>
      <c r="P13" s="141"/>
      <c r="Q13" s="28">
        <f t="shared" si="1"/>
        <v>0</v>
      </c>
      <c r="Z13" s="215"/>
      <c r="AA13" s="215"/>
      <c r="AB13" s="215"/>
      <c r="AC13" s="235"/>
      <c r="AD13" s="235"/>
      <c r="AE13" s="236"/>
      <c r="AF13" s="235"/>
      <c r="AG13" s="47">
        <v>12</v>
      </c>
      <c r="AH13" s="48">
        <f>AH12+320</f>
        <v>13200</v>
      </c>
      <c r="AJ13" s="49">
        <v>9</v>
      </c>
      <c r="AK13" s="50"/>
      <c r="AL13" s="34">
        <f t="shared" si="0"/>
        <v>0</v>
      </c>
    </row>
    <row r="14" spans="2:50" ht="45.95" customHeight="1" thickBot="1">
      <c r="K14" s="231" t="s">
        <v>81</v>
      </c>
      <c r="L14" s="232"/>
      <c r="M14" s="71">
        <v>1414</v>
      </c>
      <c r="N14" s="31"/>
      <c r="O14" s="128">
        <v>2</v>
      </c>
      <c r="P14" s="129"/>
      <c r="Q14" s="28">
        <f t="shared" si="1"/>
        <v>0</v>
      </c>
      <c r="AJ14"/>
      <c r="AK14"/>
      <c r="AL14" s="34">
        <f t="shared" si="0"/>
        <v>0</v>
      </c>
    </row>
    <row r="15" spans="2:50" ht="45.95" customHeight="1" thickBot="1">
      <c r="O15"/>
      <c r="P15"/>
      <c r="Q15" s="28">
        <f t="shared" si="1"/>
        <v>0</v>
      </c>
      <c r="AE15" s="200" t="s">
        <v>157</v>
      </c>
      <c r="AF15" s="201"/>
      <c r="AG15" s="233"/>
      <c r="AH15" s="57" t="s">
        <v>2</v>
      </c>
      <c r="AI15" s="58"/>
      <c r="AJ15" s="200" t="s">
        <v>19</v>
      </c>
      <c r="AK15" s="206"/>
      <c r="AL15" s="34"/>
    </row>
    <row r="16" spans="2:50" ht="45.95" customHeight="1" thickBot="1">
      <c r="I16" s="200" t="s">
        <v>101</v>
      </c>
      <c r="J16" s="201"/>
      <c r="K16" s="206"/>
      <c r="L16" s="160" t="s">
        <v>102</v>
      </c>
      <c r="M16" s="151" t="s">
        <v>2</v>
      </c>
      <c r="O16" s="202" t="s">
        <v>39</v>
      </c>
      <c r="P16" s="203"/>
      <c r="Q16" s="28"/>
      <c r="AE16" s="234" t="s">
        <v>154</v>
      </c>
      <c r="AF16" s="234"/>
      <c r="AG16" s="234"/>
      <c r="AH16" s="61">
        <v>120</v>
      </c>
      <c r="AI16" s="62"/>
      <c r="AJ16" s="63">
        <v>1</v>
      </c>
      <c r="AK16" s="64"/>
      <c r="AL16" s="34">
        <f t="shared" si="0"/>
        <v>0</v>
      </c>
    </row>
    <row r="17" spans="2:40" ht="45.95" customHeight="1" thickBot="1">
      <c r="I17" s="244" t="s">
        <v>104</v>
      </c>
      <c r="J17" s="234"/>
      <c r="K17" s="234"/>
      <c r="L17" s="166" t="s">
        <v>103</v>
      </c>
      <c r="M17" s="181">
        <v>1033</v>
      </c>
      <c r="O17" s="147">
        <v>1</v>
      </c>
      <c r="P17" s="108"/>
      <c r="Q17" s="28">
        <f t="shared" si="1"/>
        <v>0</v>
      </c>
      <c r="AA17" s="202" t="s">
        <v>149</v>
      </c>
      <c r="AB17" s="203"/>
      <c r="AE17" s="234" t="s">
        <v>155</v>
      </c>
      <c r="AF17" s="234"/>
      <c r="AG17" s="234"/>
      <c r="AH17" s="61">
        <v>150</v>
      </c>
      <c r="AI17" s="62"/>
      <c r="AJ17" s="63">
        <f>AJ16+1</f>
        <v>2</v>
      </c>
      <c r="AK17" s="64"/>
      <c r="AL17" s="34">
        <f t="shared" si="0"/>
        <v>0</v>
      </c>
    </row>
    <row r="18" spans="2:40" ht="45.95" customHeight="1" thickBot="1">
      <c r="I18" s="245" t="s">
        <v>105</v>
      </c>
      <c r="J18" s="246"/>
      <c r="K18" s="246"/>
      <c r="L18" s="170" t="s">
        <v>103</v>
      </c>
      <c r="M18" s="182">
        <v>1377</v>
      </c>
      <c r="O18" s="179">
        <v>2</v>
      </c>
      <c r="P18" s="129"/>
      <c r="Q18" s="28">
        <f t="shared" si="1"/>
        <v>0</v>
      </c>
      <c r="AA18" s="73" t="s">
        <v>25</v>
      </c>
      <c r="AB18" s="74" t="s">
        <v>150</v>
      </c>
      <c r="AE18" s="234" t="s">
        <v>156</v>
      </c>
      <c r="AF18" s="234"/>
      <c r="AG18" s="234"/>
      <c r="AH18" s="61">
        <v>180</v>
      </c>
      <c r="AI18" s="62"/>
      <c r="AJ18" s="63">
        <f>AJ17+1</f>
        <v>3</v>
      </c>
      <c r="AK18" s="64"/>
      <c r="AL18" s="34">
        <f t="shared" si="0"/>
        <v>0</v>
      </c>
    </row>
    <row r="19" spans="2:40" ht="45.95" customHeight="1" thickBot="1">
      <c r="Q19" s="28">
        <f t="shared" si="1"/>
        <v>0</v>
      </c>
      <c r="AA19" s="75"/>
      <c r="AB19" s="76"/>
      <c r="AJ19"/>
      <c r="AK19"/>
      <c r="AL19" s="34">
        <f t="shared" si="0"/>
        <v>0</v>
      </c>
    </row>
    <row r="20" spans="2:40" ht="45.95" customHeight="1" thickBot="1">
      <c r="J20" s="202" t="s">
        <v>106</v>
      </c>
      <c r="K20" s="237"/>
      <c r="L20" s="247"/>
      <c r="M20" s="152" t="s">
        <v>2</v>
      </c>
      <c r="N20" s="58"/>
      <c r="O20" s="202" t="s">
        <v>207</v>
      </c>
      <c r="P20" s="203"/>
      <c r="Q20" s="28"/>
      <c r="AA20" s="77"/>
      <c r="AB20" s="78"/>
      <c r="AE20" s="200" t="s">
        <v>158</v>
      </c>
      <c r="AF20" s="201"/>
      <c r="AG20" s="233"/>
      <c r="AH20" s="57" t="s">
        <v>2</v>
      </c>
      <c r="AI20" s="58"/>
      <c r="AJ20" s="200" t="s">
        <v>19</v>
      </c>
      <c r="AK20" s="206"/>
      <c r="AL20" s="34"/>
    </row>
    <row r="21" spans="2:40" ht="45.95" customHeight="1" thickBot="1">
      <c r="I21" s="12"/>
      <c r="J21" s="238" t="s">
        <v>108</v>
      </c>
      <c r="K21" s="239"/>
      <c r="L21" s="239"/>
      <c r="M21" s="183">
        <v>102</v>
      </c>
      <c r="N21" s="153"/>
      <c r="O21" s="184">
        <v>1</v>
      </c>
      <c r="P21" s="185"/>
      <c r="Q21" s="28">
        <f t="shared" si="1"/>
        <v>0</v>
      </c>
      <c r="AA21" s="77"/>
      <c r="AB21" s="78"/>
      <c r="AE21" s="234" t="s">
        <v>28</v>
      </c>
      <c r="AF21" s="234"/>
      <c r="AG21" s="234"/>
      <c r="AH21" s="61">
        <v>1</v>
      </c>
      <c r="AI21" s="62"/>
      <c r="AJ21" s="63">
        <v>1</v>
      </c>
      <c r="AK21" s="64"/>
      <c r="AL21" s="34">
        <f t="shared" si="0"/>
        <v>0</v>
      </c>
    </row>
    <row r="22" spans="2:40" ht="45.95" customHeight="1" thickBot="1">
      <c r="O22"/>
      <c r="P22"/>
      <c r="Q22" s="28">
        <f t="shared" si="1"/>
        <v>0</v>
      </c>
      <c r="AA22" s="82"/>
      <c r="AB22" s="83"/>
      <c r="AE22" s="234" t="s">
        <v>30</v>
      </c>
      <c r="AF22" s="234"/>
      <c r="AG22" s="234"/>
      <c r="AH22" s="61">
        <v>1</v>
      </c>
      <c r="AI22" s="62"/>
      <c r="AJ22" s="63">
        <f>AJ21+1</f>
        <v>2</v>
      </c>
      <c r="AK22" s="64"/>
      <c r="AL22" s="34">
        <f t="shared" si="0"/>
        <v>0</v>
      </c>
    </row>
    <row r="23" spans="2:40" ht="45.95" customHeight="1" thickBot="1">
      <c r="H23" s="240" t="s">
        <v>20</v>
      </c>
      <c r="I23" s="241"/>
      <c r="J23" s="242" t="s">
        <v>21</v>
      </c>
      <c r="K23" s="242"/>
      <c r="L23" s="243"/>
      <c r="M23" s="59" t="s">
        <v>2</v>
      </c>
      <c r="N23" s="60"/>
      <c r="O23" s="200" t="s">
        <v>51</v>
      </c>
      <c r="P23" s="206"/>
      <c r="Q23" s="28"/>
      <c r="AE23" s="234" t="s">
        <v>32</v>
      </c>
      <c r="AF23" s="234"/>
      <c r="AG23" s="234"/>
      <c r="AH23" s="61">
        <v>1</v>
      </c>
      <c r="AI23" s="62"/>
      <c r="AJ23" s="63">
        <f>AJ22+1</f>
        <v>3</v>
      </c>
      <c r="AK23" s="64"/>
      <c r="AL23" s="34">
        <f t="shared" si="0"/>
        <v>0</v>
      </c>
    </row>
    <row r="24" spans="2:40" ht="45.95" customHeight="1" thickBot="1">
      <c r="H24" s="254" t="s">
        <v>24</v>
      </c>
      <c r="I24" s="255"/>
      <c r="J24" s="248" t="s">
        <v>107</v>
      </c>
      <c r="K24" s="248"/>
      <c r="L24" s="248"/>
      <c r="M24" s="71">
        <v>2660</v>
      </c>
      <c r="N24" s="72"/>
      <c r="O24" s="53">
        <v>1</v>
      </c>
      <c r="P24" s="54"/>
      <c r="Q24" s="28">
        <f t="shared" si="1"/>
        <v>0</v>
      </c>
      <c r="AA24" s="202" t="s">
        <v>168</v>
      </c>
      <c r="AB24" s="203"/>
      <c r="AJ24"/>
      <c r="AK24"/>
      <c r="AL24" s="34">
        <f t="shared" si="0"/>
        <v>0</v>
      </c>
    </row>
    <row r="25" spans="2:40" ht="45.95" customHeight="1" thickBot="1">
      <c r="O25"/>
      <c r="P25"/>
      <c r="Q25" s="28">
        <f t="shared" si="1"/>
        <v>0</v>
      </c>
      <c r="AA25" s="249" t="s">
        <v>169</v>
      </c>
      <c r="AB25" s="250"/>
      <c r="AE25" s="200" t="s">
        <v>159</v>
      </c>
      <c r="AF25" s="201"/>
      <c r="AG25" s="233"/>
      <c r="AH25" s="57" t="s">
        <v>113</v>
      </c>
      <c r="AJ25"/>
      <c r="AK25"/>
      <c r="AL25" s="34"/>
      <c r="AN25" s="154"/>
    </row>
    <row r="26" spans="2:40" ht="45.95" customHeight="1" thickBot="1">
      <c r="H26" s="251" t="s">
        <v>109</v>
      </c>
      <c r="I26" s="242"/>
      <c r="J26" s="242" t="s">
        <v>26</v>
      </c>
      <c r="K26" s="242"/>
      <c r="L26" s="243"/>
      <c r="M26" s="20" t="s">
        <v>2</v>
      </c>
      <c r="N26" s="21"/>
      <c r="O26" s="200" t="s">
        <v>61</v>
      </c>
      <c r="P26" s="206"/>
      <c r="Q26" s="28"/>
      <c r="AA26" s="92" t="s">
        <v>36</v>
      </c>
      <c r="AB26" s="93"/>
      <c r="AE26" s="234" t="s">
        <v>160</v>
      </c>
      <c r="AF26" s="234"/>
      <c r="AG26" s="252"/>
      <c r="AH26" s="253"/>
      <c r="AJ26"/>
      <c r="AK26"/>
      <c r="AL26" s="34">
        <f t="shared" si="0"/>
        <v>0</v>
      </c>
      <c r="AN26" s="154"/>
    </row>
    <row r="27" spans="2:40" ht="45.95" customHeight="1" thickBot="1">
      <c r="H27" s="262" t="s">
        <v>111</v>
      </c>
      <c r="I27" s="263"/>
      <c r="J27" s="264" t="s">
        <v>112</v>
      </c>
      <c r="K27" s="265"/>
      <c r="L27" s="265"/>
      <c r="M27" s="266"/>
      <c r="N27" s="31"/>
      <c r="O27" s="267" t="s">
        <v>114</v>
      </c>
      <c r="P27" s="268"/>
      <c r="Q27" s="28">
        <f t="shared" si="1"/>
        <v>0</v>
      </c>
      <c r="AA27" s="94" t="s">
        <v>40</v>
      </c>
      <c r="AB27" s="93"/>
      <c r="AJ27"/>
      <c r="AK27"/>
      <c r="AL27" s="34">
        <f t="shared" si="0"/>
        <v>0</v>
      </c>
    </row>
    <row r="28" spans="2:40" ht="45.95" customHeight="1" thickBot="1">
      <c r="H28" s="229" t="s">
        <v>110</v>
      </c>
      <c r="I28" s="230"/>
      <c r="J28" s="273" t="s">
        <v>29</v>
      </c>
      <c r="K28" s="273"/>
      <c r="L28" s="273"/>
      <c r="M28" s="66">
        <v>920</v>
      </c>
      <c r="N28" s="79"/>
      <c r="O28" s="80">
        <v>1</v>
      </c>
      <c r="P28" s="81"/>
      <c r="Q28" s="28">
        <f t="shared" si="1"/>
        <v>0</v>
      </c>
      <c r="AA28" s="249" t="s">
        <v>170</v>
      </c>
      <c r="AB28" s="250"/>
      <c r="AE28" s="200" t="s">
        <v>162</v>
      </c>
      <c r="AF28" s="201"/>
      <c r="AG28" s="233"/>
      <c r="AH28" s="197" t="s">
        <v>161</v>
      </c>
      <c r="AI28" s="58"/>
      <c r="AJ28"/>
      <c r="AK28"/>
      <c r="AL28" s="34"/>
    </row>
    <row r="29" spans="2:40" ht="45.95" customHeight="1">
      <c r="H29" s="269"/>
      <c r="I29" s="270"/>
      <c r="J29" s="256" t="s">
        <v>31</v>
      </c>
      <c r="K29" s="256"/>
      <c r="L29" s="256"/>
      <c r="M29" s="84">
        <v>1050</v>
      </c>
      <c r="N29" s="67"/>
      <c r="O29" s="85">
        <f>O28+1</f>
        <v>2</v>
      </c>
      <c r="P29" s="86"/>
      <c r="Q29" s="28">
        <f t="shared" si="1"/>
        <v>0</v>
      </c>
      <c r="AA29" s="92" t="s">
        <v>36</v>
      </c>
      <c r="AB29" s="93"/>
      <c r="AE29" s="257" t="s">
        <v>163</v>
      </c>
      <c r="AF29" s="258"/>
      <c r="AG29" s="257"/>
      <c r="AH29" s="258"/>
      <c r="AI29" s="62"/>
      <c r="AJ29"/>
      <c r="AK29"/>
      <c r="AL29" s="34">
        <f t="shared" si="0"/>
        <v>0</v>
      </c>
    </row>
    <row r="30" spans="2:40" ht="45.95" customHeight="1" thickBot="1">
      <c r="H30" s="271"/>
      <c r="I30" s="272"/>
      <c r="J30" s="259" t="s">
        <v>33</v>
      </c>
      <c r="K30" s="259"/>
      <c r="L30" s="259"/>
      <c r="M30" s="87">
        <v>1180</v>
      </c>
      <c r="N30" s="72"/>
      <c r="O30" s="68">
        <f>O29+1</f>
        <v>3</v>
      </c>
      <c r="P30" s="69"/>
      <c r="Q30" s="28">
        <f t="shared" si="1"/>
        <v>0</v>
      </c>
      <c r="AA30" s="94" t="s">
        <v>40</v>
      </c>
      <c r="AB30" s="96"/>
      <c r="AE30" s="234" t="s">
        <v>164</v>
      </c>
      <c r="AF30" s="234"/>
      <c r="AG30" s="260"/>
      <c r="AH30" s="261"/>
      <c r="AI30" s="62"/>
      <c r="AJ30" s="97"/>
      <c r="AK30" s="98"/>
      <c r="AL30" s="34">
        <f t="shared" si="0"/>
        <v>0</v>
      </c>
    </row>
    <row r="31" spans="2:40" ht="45.95" customHeight="1" thickBot="1">
      <c r="B31" s="12"/>
      <c r="H31" s="254" t="s">
        <v>34</v>
      </c>
      <c r="I31" s="255"/>
      <c r="J31" s="287" t="s">
        <v>35</v>
      </c>
      <c r="K31" s="287"/>
      <c r="L31" s="288"/>
      <c r="M31" s="88">
        <v>1230</v>
      </c>
      <c r="N31" s="89"/>
      <c r="O31" s="90">
        <f>O30+1</f>
        <v>4</v>
      </c>
      <c r="P31" s="91"/>
      <c r="Q31" s="28">
        <f t="shared" si="1"/>
        <v>0</v>
      </c>
      <c r="S31" s="279" t="s">
        <v>172</v>
      </c>
      <c r="T31" s="279"/>
      <c r="U31" s="279"/>
      <c r="V31" s="279"/>
      <c r="AB31" s="99"/>
      <c r="AE31" s="234" t="s">
        <v>165</v>
      </c>
      <c r="AF31" s="234"/>
      <c r="AG31" s="260"/>
      <c r="AH31" s="261"/>
      <c r="AI31" s="62"/>
      <c r="AJ31" s="97"/>
      <c r="AK31" s="98"/>
      <c r="AL31" s="34">
        <f t="shared" si="0"/>
        <v>0</v>
      </c>
    </row>
    <row r="32" spans="2:40" ht="45.95" customHeight="1" thickBot="1">
      <c r="Q32" s="28">
        <f t="shared" si="1"/>
        <v>0</v>
      </c>
      <c r="S32" s="280"/>
      <c r="T32" s="280"/>
      <c r="U32" s="280"/>
      <c r="V32" s="280"/>
      <c r="AB32" s="99"/>
      <c r="AE32" s="234" t="s">
        <v>166</v>
      </c>
      <c r="AF32" s="234"/>
      <c r="AG32" s="260"/>
      <c r="AH32" s="261"/>
      <c r="AI32" s="62"/>
      <c r="AJ32" s="97"/>
      <c r="AK32" s="98"/>
      <c r="AL32" s="34">
        <f t="shared" si="0"/>
        <v>0</v>
      </c>
    </row>
    <row r="33" spans="2:38" ht="45.95" customHeight="1" thickBot="1">
      <c r="H33" s="240" t="s">
        <v>115</v>
      </c>
      <c r="I33" s="241"/>
      <c r="J33" s="241"/>
      <c r="K33" s="241" t="s">
        <v>116</v>
      </c>
      <c r="L33" s="289"/>
      <c r="M33" s="59" t="s">
        <v>2</v>
      </c>
      <c r="O33" s="202" t="s">
        <v>69</v>
      </c>
      <c r="P33" s="203"/>
      <c r="Q33" s="28"/>
      <c r="S33" s="280"/>
      <c r="T33" s="280"/>
      <c r="U33" s="280"/>
      <c r="V33" s="280"/>
      <c r="AE33" s="236" t="s">
        <v>167</v>
      </c>
      <c r="AF33" s="236"/>
      <c r="AG33" s="274"/>
      <c r="AH33" s="258"/>
      <c r="AI33" s="62"/>
      <c r="AJ33" s="97"/>
      <c r="AK33" s="98"/>
      <c r="AL33" s="34">
        <f t="shared" si="0"/>
        <v>0</v>
      </c>
    </row>
    <row r="34" spans="2:38" ht="45.95" customHeight="1">
      <c r="H34" s="275" t="s">
        <v>125</v>
      </c>
      <c r="I34" s="276"/>
      <c r="J34" s="191" t="s">
        <v>41</v>
      </c>
      <c r="K34" s="191" t="s">
        <v>99</v>
      </c>
      <c r="L34" s="191" t="s">
        <v>117</v>
      </c>
      <c r="M34" s="192">
        <v>1560</v>
      </c>
      <c r="O34" s="193">
        <v>1</v>
      </c>
      <c r="P34" s="194"/>
      <c r="Q34" s="28">
        <f t="shared" si="1"/>
        <v>0</v>
      </c>
      <c r="S34" s="279" t="s">
        <v>173</v>
      </c>
      <c r="T34" s="279"/>
      <c r="U34" s="279"/>
      <c r="V34" s="279"/>
      <c r="AJ34"/>
      <c r="AK34" s="98"/>
      <c r="AL34" s="34">
        <f t="shared" si="0"/>
        <v>0</v>
      </c>
    </row>
    <row r="35" spans="2:38" ht="45.95" customHeight="1" thickBot="1">
      <c r="B35" s="12"/>
      <c r="H35" s="275"/>
      <c r="I35" s="276"/>
      <c r="J35" s="95" t="s">
        <v>42</v>
      </c>
      <c r="K35" s="95" t="s">
        <v>99</v>
      </c>
      <c r="L35" s="95" t="s">
        <v>118</v>
      </c>
      <c r="M35" s="181">
        <v>1810</v>
      </c>
      <c r="O35" s="187">
        <f t="shared" ref="O35:O41" si="2">O34+1</f>
        <v>2</v>
      </c>
      <c r="P35" s="188"/>
      <c r="Q35" s="28">
        <f t="shared" si="1"/>
        <v>0</v>
      </c>
      <c r="S35" s="280"/>
      <c r="T35" s="280"/>
      <c r="U35" s="280"/>
      <c r="V35" s="280"/>
      <c r="AL35" s="34">
        <f t="shared" si="0"/>
        <v>0</v>
      </c>
    </row>
    <row r="36" spans="2:38" ht="45.95" customHeight="1" thickBot="1">
      <c r="B36" s="12"/>
      <c r="H36" s="275"/>
      <c r="I36" s="276"/>
      <c r="J36" s="95" t="s">
        <v>43</v>
      </c>
      <c r="K36" s="95" t="s">
        <v>99</v>
      </c>
      <c r="L36" s="95" t="s">
        <v>119</v>
      </c>
      <c r="M36" s="181">
        <v>2060</v>
      </c>
      <c r="O36" s="187">
        <f t="shared" si="2"/>
        <v>3</v>
      </c>
      <c r="P36" s="188"/>
      <c r="Q36" s="28">
        <f t="shared" si="1"/>
        <v>0</v>
      </c>
      <c r="S36" s="280"/>
      <c r="T36" s="280"/>
      <c r="U36" s="280"/>
      <c r="V36" s="280"/>
      <c r="AC36" s="281" t="s">
        <v>49</v>
      </c>
      <c r="AD36" s="282"/>
      <c r="AE36" s="282"/>
      <c r="AF36" s="282"/>
      <c r="AG36" s="283"/>
      <c r="AH36" s="12"/>
      <c r="AI36" s="12"/>
      <c r="AJ36" s="12"/>
      <c r="AK36" s="12"/>
      <c r="AL36" s="34">
        <f t="shared" si="0"/>
        <v>0</v>
      </c>
    </row>
    <row r="37" spans="2:38" ht="45.95" customHeight="1" thickBot="1">
      <c r="B37" s="12"/>
      <c r="H37" s="275"/>
      <c r="I37" s="276"/>
      <c r="J37" s="95" t="s">
        <v>44</v>
      </c>
      <c r="K37" s="95" t="s">
        <v>99</v>
      </c>
      <c r="L37" s="95" t="s">
        <v>120</v>
      </c>
      <c r="M37" s="181">
        <v>2310</v>
      </c>
      <c r="O37" s="187">
        <f t="shared" si="2"/>
        <v>4</v>
      </c>
      <c r="P37" s="188"/>
      <c r="Q37" s="28">
        <f t="shared" si="1"/>
        <v>0</v>
      </c>
      <c r="S37" s="279" t="s">
        <v>174</v>
      </c>
      <c r="T37" s="279"/>
      <c r="U37" s="279"/>
      <c r="V37" s="279"/>
      <c r="AC37" s="284"/>
      <c r="AD37" s="285"/>
      <c r="AE37" s="285"/>
      <c r="AF37" s="285"/>
      <c r="AG37" s="286"/>
      <c r="AH37" s="100" t="s">
        <v>2</v>
      </c>
      <c r="AI37" s="12"/>
      <c r="AJ37" s="290" t="s">
        <v>6</v>
      </c>
      <c r="AK37" s="291"/>
      <c r="AL37" s="34"/>
    </row>
    <row r="38" spans="2:38" ht="45.95" customHeight="1">
      <c r="B38" s="12"/>
      <c r="H38" s="275"/>
      <c r="I38" s="276"/>
      <c r="J38" s="95" t="s">
        <v>45</v>
      </c>
      <c r="K38" s="95" t="s">
        <v>99</v>
      </c>
      <c r="L38" s="95" t="s">
        <v>121</v>
      </c>
      <c r="M38" s="181">
        <v>2560</v>
      </c>
      <c r="O38" s="187">
        <f t="shared" si="2"/>
        <v>5</v>
      </c>
      <c r="P38" s="188"/>
      <c r="Q38" s="28">
        <f t="shared" si="1"/>
        <v>0</v>
      </c>
      <c r="S38" s="280"/>
      <c r="T38" s="280"/>
      <c r="U38" s="280"/>
      <c r="V38" s="280"/>
      <c r="AC38" s="292" t="s">
        <v>199</v>
      </c>
      <c r="AD38" s="294" t="s">
        <v>203</v>
      </c>
      <c r="AE38" s="295"/>
      <c r="AF38" s="295"/>
      <c r="AG38" s="296"/>
      <c r="AH38" s="102">
        <v>68.303571428571416</v>
      </c>
      <c r="AI38" s="103"/>
      <c r="AJ38" s="104">
        <v>1</v>
      </c>
      <c r="AK38" s="105"/>
      <c r="AL38" s="34">
        <f t="shared" si="0"/>
        <v>0</v>
      </c>
    </row>
    <row r="39" spans="2:38" ht="45.95" customHeight="1">
      <c r="B39" s="12"/>
      <c r="H39" s="275"/>
      <c r="I39" s="276"/>
      <c r="J39" s="95" t="s">
        <v>46</v>
      </c>
      <c r="K39" s="95" t="s">
        <v>99</v>
      </c>
      <c r="L39" s="95" t="s">
        <v>122</v>
      </c>
      <c r="M39" s="181">
        <v>2810</v>
      </c>
      <c r="O39" s="187">
        <f t="shared" si="2"/>
        <v>6</v>
      </c>
      <c r="P39" s="188"/>
      <c r="Q39" s="28">
        <f t="shared" si="1"/>
        <v>0</v>
      </c>
      <c r="S39" s="280"/>
      <c r="T39" s="280"/>
      <c r="U39" s="280"/>
      <c r="V39" s="280"/>
      <c r="AC39" s="293"/>
      <c r="AD39" s="297" t="s">
        <v>202</v>
      </c>
      <c r="AE39" s="298"/>
      <c r="AF39" s="298"/>
      <c r="AG39" s="299"/>
      <c r="AH39" s="106">
        <v>172.02380952380952</v>
      </c>
      <c r="AI39" s="103"/>
      <c r="AJ39" s="107">
        <f>AJ38+1</f>
        <v>2</v>
      </c>
      <c r="AK39" s="108"/>
      <c r="AL39" s="34">
        <f t="shared" si="0"/>
        <v>0</v>
      </c>
    </row>
    <row r="40" spans="2:38" ht="45.95" customHeight="1">
      <c r="B40" s="12"/>
      <c r="H40" s="275"/>
      <c r="I40" s="276"/>
      <c r="J40" s="95" t="s">
        <v>47</v>
      </c>
      <c r="K40" s="95" t="s">
        <v>99</v>
      </c>
      <c r="L40" s="95" t="s">
        <v>123</v>
      </c>
      <c r="M40" s="181">
        <v>3060</v>
      </c>
      <c r="O40" s="187">
        <f t="shared" si="2"/>
        <v>7</v>
      </c>
      <c r="P40" s="188"/>
      <c r="Q40" s="28">
        <f t="shared" si="1"/>
        <v>0</v>
      </c>
      <c r="S40" s="279" t="s">
        <v>175</v>
      </c>
      <c r="T40" s="279"/>
      <c r="U40" s="279"/>
      <c r="V40" s="279"/>
      <c r="AC40" s="293"/>
      <c r="AD40" s="297" t="s">
        <v>57</v>
      </c>
      <c r="AE40" s="298"/>
      <c r="AF40" s="298"/>
      <c r="AG40" s="299"/>
      <c r="AH40" s="106">
        <v>998</v>
      </c>
      <c r="AI40" s="12"/>
      <c r="AJ40" s="107">
        <f>AJ39+1</f>
        <v>3</v>
      </c>
      <c r="AK40" s="108"/>
      <c r="AL40" s="34">
        <f t="shared" si="0"/>
        <v>0</v>
      </c>
    </row>
    <row r="41" spans="2:38" ht="45.95" customHeight="1" thickBot="1">
      <c r="B41" s="12"/>
      <c r="H41" s="277"/>
      <c r="I41" s="278"/>
      <c r="J41" s="186" t="s">
        <v>48</v>
      </c>
      <c r="K41" s="186" t="s">
        <v>99</v>
      </c>
      <c r="L41" s="186" t="s">
        <v>124</v>
      </c>
      <c r="M41" s="148">
        <v>3310</v>
      </c>
      <c r="O41" s="189">
        <f t="shared" si="2"/>
        <v>8</v>
      </c>
      <c r="P41" s="190"/>
      <c r="Q41" s="28">
        <f t="shared" si="1"/>
        <v>0</v>
      </c>
      <c r="S41" s="280"/>
      <c r="T41" s="280"/>
      <c r="U41" s="280"/>
      <c r="V41" s="280"/>
      <c r="AC41" s="293"/>
      <c r="AD41" s="297" t="s">
        <v>184</v>
      </c>
      <c r="AE41" s="298"/>
      <c r="AF41" s="298"/>
      <c r="AG41" s="299"/>
      <c r="AH41" s="84" t="s">
        <v>59</v>
      </c>
      <c r="AI41" s="12"/>
      <c r="AJ41" s="107">
        <f>AJ40+1</f>
        <v>4</v>
      </c>
      <c r="AK41" s="108"/>
      <c r="AL41" s="34"/>
    </row>
    <row r="42" spans="2:38" ht="45.95" customHeight="1" thickBot="1">
      <c r="B42" s="12"/>
      <c r="O42"/>
      <c r="P42"/>
      <c r="Q42" s="28">
        <f t="shared" si="1"/>
        <v>0</v>
      </c>
      <c r="S42" s="280"/>
      <c r="T42" s="280"/>
      <c r="U42" s="280"/>
      <c r="V42" s="280"/>
      <c r="AC42" s="293"/>
      <c r="AD42" s="297" t="s">
        <v>186</v>
      </c>
      <c r="AE42" s="298"/>
      <c r="AF42" s="298"/>
      <c r="AG42" s="299"/>
      <c r="AH42" s="106">
        <v>255.50595238095238</v>
      </c>
      <c r="AI42" s="12"/>
      <c r="AJ42" s="107">
        <f>AJ41+1</f>
        <v>5</v>
      </c>
      <c r="AK42" s="108"/>
      <c r="AL42" s="34">
        <f t="shared" si="0"/>
        <v>0</v>
      </c>
    </row>
    <row r="43" spans="2:38" ht="45.95" customHeight="1" thickBot="1">
      <c r="B43" s="200" t="s">
        <v>127</v>
      </c>
      <c r="C43" s="201"/>
      <c r="D43" s="309" t="s">
        <v>130</v>
      </c>
      <c r="E43" s="237"/>
      <c r="F43" s="203"/>
      <c r="G43" s="310" t="s">
        <v>131</v>
      </c>
      <c r="H43" s="201"/>
      <c r="I43" s="233"/>
      <c r="J43" s="19" t="s">
        <v>50</v>
      </c>
      <c r="K43" s="201" t="s">
        <v>133</v>
      </c>
      <c r="L43" s="201"/>
      <c r="M43" s="17" t="s">
        <v>2</v>
      </c>
      <c r="N43" s="12"/>
      <c r="O43" s="202" t="s">
        <v>69</v>
      </c>
      <c r="P43" s="203"/>
      <c r="Q43" s="28"/>
      <c r="S43" s="279" t="s">
        <v>176</v>
      </c>
      <c r="T43" s="279"/>
      <c r="U43" s="279"/>
      <c r="V43" s="279"/>
      <c r="AC43" s="293"/>
      <c r="AD43" s="297" t="s">
        <v>185</v>
      </c>
      <c r="AE43" s="298"/>
      <c r="AF43" s="298"/>
      <c r="AG43" s="299"/>
      <c r="AH43" s="106" t="s">
        <v>59</v>
      </c>
      <c r="AI43" s="12"/>
      <c r="AJ43" s="107">
        <v>6</v>
      </c>
      <c r="AK43" s="108"/>
      <c r="AL43" s="34"/>
    </row>
    <row r="44" spans="2:38" ht="45.95" customHeight="1">
      <c r="B44" s="300" t="s">
        <v>96</v>
      </c>
      <c r="C44" s="301"/>
      <c r="D44" s="302" t="s">
        <v>126</v>
      </c>
      <c r="E44" s="302"/>
      <c r="F44" s="302"/>
      <c r="G44" s="303" t="s">
        <v>52</v>
      </c>
      <c r="H44" s="303" t="s">
        <v>52</v>
      </c>
      <c r="I44" s="303"/>
      <c r="J44" s="169" t="s">
        <v>52</v>
      </c>
      <c r="K44" s="301" t="s">
        <v>53</v>
      </c>
      <c r="L44" s="301"/>
      <c r="M44" s="123">
        <v>679</v>
      </c>
      <c r="N44" s="12"/>
      <c r="O44" s="195">
        <v>1</v>
      </c>
      <c r="P44" s="141"/>
      <c r="Q44" s="28">
        <f t="shared" si="1"/>
        <v>0</v>
      </c>
      <c r="S44" s="280"/>
      <c r="T44" s="280"/>
      <c r="U44" s="280"/>
      <c r="V44" s="280"/>
      <c r="AC44" s="293"/>
      <c r="AD44" s="297"/>
      <c r="AE44" s="298"/>
      <c r="AF44" s="298"/>
      <c r="AG44" s="299"/>
      <c r="AH44" s="106"/>
      <c r="AI44" s="12"/>
      <c r="AJ44" s="107">
        <v>7</v>
      </c>
      <c r="AK44" s="108"/>
      <c r="AL44" s="34"/>
    </row>
    <row r="45" spans="2:38" ht="45.95" customHeight="1" thickBot="1">
      <c r="B45" s="231" t="s">
        <v>99</v>
      </c>
      <c r="C45" s="232"/>
      <c r="D45" s="304" t="s">
        <v>129</v>
      </c>
      <c r="E45" s="305"/>
      <c r="F45" s="306"/>
      <c r="G45" s="307" t="s">
        <v>132</v>
      </c>
      <c r="H45" s="308"/>
      <c r="I45" s="232"/>
      <c r="J45" s="170" t="s">
        <v>55</v>
      </c>
      <c r="K45" s="307" t="s">
        <v>53</v>
      </c>
      <c r="L45" s="232"/>
      <c r="M45" s="71">
        <v>1360</v>
      </c>
      <c r="N45" s="12"/>
      <c r="O45" s="179">
        <v>2</v>
      </c>
      <c r="P45" s="129"/>
      <c r="Q45" s="28">
        <f t="shared" si="1"/>
        <v>0</v>
      </c>
      <c r="S45" s="280"/>
      <c r="T45" s="280"/>
      <c r="U45" s="280"/>
      <c r="V45" s="280"/>
      <c r="AC45" s="293"/>
      <c r="AD45" s="311"/>
      <c r="AE45" s="312"/>
      <c r="AF45" s="312"/>
      <c r="AG45" s="313"/>
      <c r="AH45" s="155"/>
      <c r="AJ45" s="117">
        <v>8</v>
      </c>
      <c r="AK45" s="118"/>
      <c r="AL45" s="34">
        <f t="shared" si="0"/>
        <v>0</v>
      </c>
    </row>
    <row r="46" spans="2:38" ht="45.95" customHeight="1">
      <c r="B46" s="22" t="s">
        <v>128</v>
      </c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8">
        <f t="shared" si="1"/>
        <v>0</v>
      </c>
      <c r="S46" s="279" t="s">
        <v>177</v>
      </c>
      <c r="T46" s="279"/>
      <c r="U46" s="279"/>
      <c r="V46" s="279"/>
      <c r="AC46" s="314" t="s">
        <v>200</v>
      </c>
      <c r="AD46" s="317" t="s">
        <v>205</v>
      </c>
      <c r="AE46" s="213"/>
      <c r="AF46" s="213"/>
      <c r="AG46" s="213"/>
      <c r="AH46" s="123">
        <f>3280-500</f>
        <v>2780</v>
      </c>
      <c r="AJ46" s="124">
        <v>9</v>
      </c>
      <c r="AK46" s="125"/>
      <c r="AL46" s="34">
        <f t="shared" si="0"/>
        <v>0</v>
      </c>
    </row>
    <row r="47" spans="2:38" ht="45.95" customHeight="1" thickBot="1">
      <c r="K47" s="22"/>
      <c r="L47" s="22"/>
      <c r="M47" s="22"/>
      <c r="N47" s="22"/>
      <c r="O47" s="22"/>
      <c r="P47" s="22"/>
      <c r="Q47" s="28"/>
      <c r="S47" s="280"/>
      <c r="T47" s="280"/>
      <c r="U47" s="280"/>
      <c r="V47" s="280"/>
      <c r="AC47" s="315"/>
      <c r="AD47" s="318" t="s">
        <v>204</v>
      </c>
      <c r="AE47" s="319"/>
      <c r="AF47" s="319"/>
      <c r="AG47" s="319"/>
      <c r="AH47" s="130">
        <v>3960</v>
      </c>
      <c r="AJ47" s="131">
        <f>AJ46+1</f>
        <v>10</v>
      </c>
      <c r="AK47" s="132"/>
      <c r="AL47" s="34">
        <f t="shared" si="0"/>
        <v>0</v>
      </c>
    </row>
    <row r="48" spans="2:38" ht="45.95" customHeight="1" thickBot="1">
      <c r="K48" s="202" t="s">
        <v>134</v>
      </c>
      <c r="L48" s="237"/>
      <c r="M48" s="109" t="s">
        <v>2</v>
      </c>
      <c r="N48" s="12"/>
      <c r="O48" s="202" t="s">
        <v>61</v>
      </c>
      <c r="P48" s="203"/>
      <c r="Q48" s="28"/>
      <c r="S48" s="280"/>
      <c r="T48" s="280"/>
      <c r="U48" s="280"/>
      <c r="V48" s="280"/>
      <c r="AC48" s="315"/>
      <c r="AD48" s="318"/>
      <c r="AE48" s="319"/>
      <c r="AF48" s="319"/>
      <c r="AG48" s="319"/>
      <c r="AH48" s="130"/>
      <c r="AJ48" s="131">
        <f t="shared" ref="AJ48:AJ58" si="3">AJ47+1</f>
        <v>11</v>
      </c>
      <c r="AK48" s="132"/>
      <c r="AL48" s="34">
        <f t="shared" si="0"/>
        <v>0</v>
      </c>
    </row>
    <row r="49" spans="11:38" ht="42" customHeight="1">
      <c r="K49" s="320" t="s">
        <v>8</v>
      </c>
      <c r="L49" s="321"/>
      <c r="M49" s="110">
        <v>0</v>
      </c>
      <c r="N49" s="12"/>
      <c r="O49" s="111">
        <v>1</v>
      </c>
      <c r="P49" s="112"/>
      <c r="Q49" s="28">
        <f>M49*P49</f>
        <v>0</v>
      </c>
      <c r="S49" s="279" t="s">
        <v>178</v>
      </c>
      <c r="T49" s="279"/>
      <c r="U49" s="279"/>
      <c r="V49" s="279"/>
      <c r="AC49" s="315"/>
      <c r="AD49" s="318"/>
      <c r="AE49" s="319"/>
      <c r="AF49" s="319"/>
      <c r="AG49" s="319"/>
      <c r="AH49" s="130"/>
      <c r="AJ49" s="131">
        <f t="shared" si="3"/>
        <v>12</v>
      </c>
      <c r="AK49" s="132"/>
      <c r="AL49" s="34">
        <f t="shared" si="0"/>
        <v>0</v>
      </c>
    </row>
    <row r="50" spans="11:38" ht="42" customHeight="1" thickBot="1">
      <c r="K50" s="113" t="s">
        <v>140</v>
      </c>
      <c r="L50" s="114" t="s">
        <v>63</v>
      </c>
      <c r="M50" s="115">
        <v>290.17857142857139</v>
      </c>
      <c r="N50" s="12"/>
      <c r="O50" s="116">
        <f>O49+1</f>
        <v>2</v>
      </c>
      <c r="P50" s="101"/>
      <c r="Q50" s="28">
        <f t="shared" si="1"/>
        <v>0</v>
      </c>
      <c r="S50" s="280"/>
      <c r="T50" s="280"/>
      <c r="U50" s="280"/>
      <c r="V50" s="280"/>
      <c r="AC50" s="316"/>
      <c r="AD50" s="322"/>
      <c r="AE50" s="323"/>
      <c r="AF50" s="323"/>
      <c r="AG50" s="323"/>
      <c r="AH50" s="133"/>
      <c r="AJ50" s="134">
        <f t="shared" si="3"/>
        <v>13</v>
      </c>
      <c r="AK50" s="135"/>
      <c r="AL50" s="34">
        <f t="shared" si="0"/>
        <v>0</v>
      </c>
    </row>
    <row r="51" spans="11:38" ht="42" customHeight="1">
      <c r="K51" s="324" t="s">
        <v>64</v>
      </c>
      <c r="L51" s="119" t="s">
        <v>65</v>
      </c>
      <c r="M51" s="120">
        <v>583.79120879120865</v>
      </c>
      <c r="N51" s="31"/>
      <c r="O51" s="121">
        <f>O50+1</f>
        <v>3</v>
      </c>
      <c r="P51" s="122"/>
      <c r="Q51" s="28">
        <f t="shared" si="1"/>
        <v>0</v>
      </c>
      <c r="S51" s="280"/>
      <c r="T51" s="280"/>
      <c r="U51" s="280"/>
      <c r="V51" s="280"/>
      <c r="AC51" s="293" t="s">
        <v>201</v>
      </c>
      <c r="AD51" s="327" t="s">
        <v>187</v>
      </c>
      <c r="AE51" s="328"/>
      <c r="AF51" s="328"/>
      <c r="AG51" s="329"/>
      <c r="AH51" s="136">
        <v>260.5654761904762</v>
      </c>
      <c r="AJ51" s="137">
        <f t="shared" si="3"/>
        <v>14</v>
      </c>
      <c r="AK51" s="138"/>
      <c r="AL51" s="34">
        <f t="shared" si="0"/>
        <v>0</v>
      </c>
    </row>
    <row r="52" spans="11:38" ht="42" customHeight="1" thickBot="1">
      <c r="K52" s="325"/>
      <c r="L52" s="126" t="s">
        <v>67</v>
      </c>
      <c r="M52" s="127">
        <v>583.79120879120865</v>
      </c>
      <c r="N52" s="12"/>
      <c r="O52" s="128">
        <f>O51+1</f>
        <v>4</v>
      </c>
      <c r="P52" s="129"/>
      <c r="Q52" s="28">
        <f t="shared" si="1"/>
        <v>0</v>
      </c>
      <c r="S52" s="12"/>
      <c r="AC52" s="293"/>
      <c r="AD52" s="330" t="s">
        <v>206</v>
      </c>
      <c r="AE52" s="331"/>
      <c r="AF52" s="331"/>
      <c r="AG52" s="332"/>
      <c r="AH52" s="139">
        <v>275</v>
      </c>
      <c r="AJ52" s="107">
        <f t="shared" si="3"/>
        <v>15</v>
      </c>
      <c r="AK52" s="108"/>
      <c r="AL52" s="34">
        <f t="shared" si="0"/>
        <v>0</v>
      </c>
    </row>
    <row r="53" spans="11:38" ht="42" customHeight="1" thickBot="1">
      <c r="O53"/>
      <c r="P53"/>
      <c r="Q53" s="28">
        <f t="shared" si="1"/>
        <v>0</v>
      </c>
      <c r="S53" s="12"/>
      <c r="T53" s="12"/>
      <c r="U53" s="346" t="s">
        <v>73</v>
      </c>
      <c r="V53" s="347"/>
      <c r="W53" s="347"/>
      <c r="X53" s="348"/>
      <c r="AC53" s="293"/>
      <c r="AD53" s="349" t="s">
        <v>188</v>
      </c>
      <c r="AE53" s="331"/>
      <c r="AF53" s="331"/>
      <c r="AG53" s="332"/>
      <c r="AH53" s="106" t="s">
        <v>59</v>
      </c>
      <c r="AI53" s="12"/>
      <c r="AJ53" s="107">
        <f t="shared" si="3"/>
        <v>16</v>
      </c>
      <c r="AK53" s="108"/>
      <c r="AL53" s="34"/>
    </row>
    <row r="54" spans="11:38" ht="42" customHeight="1" thickBot="1">
      <c r="K54" s="202" t="s">
        <v>135</v>
      </c>
      <c r="L54" s="237"/>
      <c r="M54" s="109" t="s">
        <v>2</v>
      </c>
      <c r="N54" s="12"/>
      <c r="O54" s="202" t="s">
        <v>69</v>
      </c>
      <c r="P54" s="203"/>
      <c r="Q54" s="28"/>
      <c r="S54" s="251" t="s">
        <v>179</v>
      </c>
      <c r="T54" s="243"/>
      <c r="U54" s="352">
        <f>SUM(Q5:Q66)+SUM(AL5:AL65)</f>
        <v>0</v>
      </c>
      <c r="V54" s="353"/>
      <c r="W54" s="353"/>
      <c r="X54" s="354"/>
      <c r="AC54" s="293"/>
      <c r="AD54" s="349"/>
      <c r="AE54" s="331"/>
      <c r="AF54" s="331"/>
      <c r="AG54" s="332"/>
      <c r="AH54" s="139"/>
      <c r="AI54" s="12"/>
      <c r="AJ54" s="107">
        <f t="shared" si="3"/>
        <v>17</v>
      </c>
      <c r="AK54" s="108"/>
      <c r="AL54" s="34">
        <f t="shared" si="0"/>
        <v>0</v>
      </c>
    </row>
    <row r="55" spans="11:38" ht="42" customHeight="1" thickBot="1">
      <c r="K55" s="320" t="s">
        <v>8</v>
      </c>
      <c r="L55" s="321"/>
      <c r="M55" s="110">
        <v>0</v>
      </c>
      <c r="N55" s="12"/>
      <c r="O55" s="111">
        <v>1</v>
      </c>
      <c r="P55" s="112"/>
      <c r="Q55" s="28">
        <f t="shared" si="1"/>
        <v>0</v>
      </c>
      <c r="S55" s="350"/>
      <c r="T55" s="351"/>
      <c r="U55" s="355"/>
      <c r="V55" s="356"/>
      <c r="W55" s="356"/>
      <c r="X55" s="357"/>
      <c r="AC55" s="293"/>
      <c r="AD55" s="343"/>
      <c r="AE55" s="344"/>
      <c r="AF55" s="344"/>
      <c r="AG55" s="345"/>
      <c r="AH55" s="142"/>
      <c r="AI55" s="12"/>
      <c r="AJ55" s="107">
        <f t="shared" si="3"/>
        <v>18</v>
      </c>
      <c r="AK55" s="108"/>
      <c r="AL55" s="34">
        <f t="shared" si="0"/>
        <v>0</v>
      </c>
    </row>
    <row r="56" spans="11:38" ht="42" customHeight="1">
      <c r="K56" s="324" t="s">
        <v>138</v>
      </c>
      <c r="L56" s="119" t="s">
        <v>139</v>
      </c>
      <c r="M56" s="120">
        <v>200.8241758241758</v>
      </c>
      <c r="N56" s="31"/>
      <c r="O56" s="121">
        <f>O55+1</f>
        <v>2</v>
      </c>
      <c r="P56" s="122"/>
      <c r="Q56" s="28">
        <f t="shared" si="1"/>
        <v>0</v>
      </c>
      <c r="S56" s="333" t="s">
        <v>180</v>
      </c>
      <c r="T56" s="334"/>
      <c r="U56" s="337"/>
      <c r="V56" s="337"/>
      <c r="W56" s="339"/>
      <c r="X56" s="340"/>
      <c r="AC56" s="293"/>
      <c r="AD56" s="343"/>
      <c r="AE56" s="344"/>
      <c r="AF56" s="344"/>
      <c r="AG56" s="345"/>
      <c r="AH56" s="142"/>
      <c r="AI56" s="12"/>
      <c r="AJ56" s="107">
        <f t="shared" si="3"/>
        <v>19</v>
      </c>
      <c r="AK56" s="108"/>
      <c r="AL56" s="34">
        <f t="shared" si="0"/>
        <v>0</v>
      </c>
    </row>
    <row r="57" spans="11:38" ht="42" customHeight="1" thickBot="1">
      <c r="K57" s="325"/>
      <c r="L57" s="126" t="s">
        <v>71</v>
      </c>
      <c r="M57" s="127">
        <v>399</v>
      </c>
      <c r="N57" s="12"/>
      <c r="O57" s="128">
        <f>O56+1</f>
        <v>3</v>
      </c>
      <c r="P57" s="129"/>
      <c r="Q57" s="28">
        <f t="shared" si="1"/>
        <v>0</v>
      </c>
      <c r="S57" s="335"/>
      <c r="T57" s="336"/>
      <c r="U57" s="338"/>
      <c r="V57" s="338"/>
      <c r="W57" s="341"/>
      <c r="X57" s="342"/>
      <c r="AC57" s="293"/>
      <c r="AD57" s="343"/>
      <c r="AE57" s="344"/>
      <c r="AF57" s="344"/>
      <c r="AG57" s="345"/>
      <c r="AH57" s="142"/>
      <c r="AI57" s="12"/>
      <c r="AJ57" s="107">
        <f t="shared" si="3"/>
        <v>20</v>
      </c>
      <c r="AK57" s="108"/>
      <c r="AL57" s="34">
        <f t="shared" si="0"/>
        <v>0</v>
      </c>
    </row>
    <row r="58" spans="11:38" ht="42" customHeight="1" thickBot="1">
      <c r="O58"/>
      <c r="P58"/>
      <c r="Q58" s="28">
        <f t="shared" si="1"/>
        <v>0</v>
      </c>
      <c r="S58" s="251" t="s">
        <v>181</v>
      </c>
      <c r="T58" s="242"/>
      <c r="U58" s="352">
        <f>IF(ISNUMBER(U54),(U54*(1-U56)*(1-V56)),"")</f>
        <v>0</v>
      </c>
      <c r="V58" s="353"/>
      <c r="W58" s="353"/>
      <c r="X58" s="354"/>
      <c r="AC58" s="326"/>
      <c r="AD58" s="365"/>
      <c r="AE58" s="366"/>
      <c r="AF58" s="366"/>
      <c r="AG58" s="367"/>
      <c r="AH58" s="143"/>
      <c r="AI58" s="12"/>
      <c r="AJ58" s="156">
        <f t="shared" si="3"/>
        <v>21</v>
      </c>
      <c r="AK58" s="144"/>
      <c r="AL58" s="34">
        <f t="shared" si="0"/>
        <v>0</v>
      </c>
    </row>
    <row r="59" spans="11:38" ht="42" customHeight="1" thickBot="1">
      <c r="K59" s="202" t="s">
        <v>136</v>
      </c>
      <c r="L59" s="237"/>
      <c r="M59" s="109" t="s">
        <v>2</v>
      </c>
      <c r="N59" s="12"/>
      <c r="O59" s="202" t="s">
        <v>75</v>
      </c>
      <c r="P59" s="203"/>
      <c r="Q59" s="28"/>
      <c r="S59" s="350"/>
      <c r="T59" s="364"/>
      <c r="U59" s="355"/>
      <c r="V59" s="356"/>
      <c r="W59" s="356"/>
      <c r="X59" s="357"/>
    </row>
    <row r="60" spans="11:38" ht="42" customHeight="1">
      <c r="K60" s="229" t="s">
        <v>8</v>
      </c>
      <c r="L60" s="362"/>
      <c r="M60" s="140">
        <v>0</v>
      </c>
      <c r="N60" s="12"/>
      <c r="O60" s="116">
        <v>1</v>
      </c>
      <c r="P60" s="141"/>
      <c r="Q60" s="28">
        <f t="shared" si="1"/>
        <v>0</v>
      </c>
      <c r="S60" s="368" t="s">
        <v>182</v>
      </c>
      <c r="T60" s="369"/>
      <c r="U60" s="372"/>
      <c r="V60" s="373"/>
      <c r="W60" s="373"/>
      <c r="X60" s="374"/>
    </row>
    <row r="61" spans="11:38" ht="42" customHeight="1" thickBot="1">
      <c r="K61" s="231" t="s">
        <v>138</v>
      </c>
      <c r="L61" s="363"/>
      <c r="M61" s="127">
        <v>177.48</v>
      </c>
      <c r="N61" s="31"/>
      <c r="O61" s="128">
        <v>2</v>
      </c>
      <c r="P61" s="129"/>
      <c r="Q61" s="28">
        <f t="shared" si="1"/>
        <v>0</v>
      </c>
      <c r="S61" s="370"/>
      <c r="T61" s="371"/>
      <c r="U61" s="375"/>
      <c r="V61" s="376"/>
      <c r="W61" s="376"/>
      <c r="X61" s="377"/>
    </row>
    <row r="62" spans="11:38" ht="42" customHeight="1" thickBot="1">
      <c r="O62"/>
      <c r="P62"/>
      <c r="Q62" s="28">
        <f t="shared" si="1"/>
        <v>0</v>
      </c>
      <c r="S62" s="358" t="s">
        <v>183</v>
      </c>
      <c r="T62" s="359"/>
      <c r="U62" s="352">
        <f>IF(ISNUMBER(U58),U58+U60,"")</f>
        <v>0</v>
      </c>
      <c r="V62" s="353"/>
      <c r="W62" s="353"/>
      <c r="X62" s="354"/>
    </row>
    <row r="63" spans="11:38" ht="42" customHeight="1" thickBot="1">
      <c r="K63" s="202" t="s">
        <v>137</v>
      </c>
      <c r="L63" s="237"/>
      <c r="M63" s="109" t="s">
        <v>2</v>
      </c>
      <c r="N63" s="12"/>
      <c r="O63" s="202" t="s">
        <v>75</v>
      </c>
      <c r="P63" s="203"/>
      <c r="Q63" s="28"/>
      <c r="S63" s="360"/>
      <c r="T63" s="361"/>
      <c r="U63" s="355"/>
      <c r="V63" s="356"/>
      <c r="W63" s="356"/>
      <c r="X63" s="357"/>
    </row>
    <row r="64" spans="11:38" ht="42" customHeight="1">
      <c r="K64" s="229" t="s">
        <v>8</v>
      </c>
      <c r="L64" s="362"/>
      <c r="M64" s="140">
        <v>0</v>
      </c>
      <c r="N64" s="12"/>
      <c r="O64" s="116">
        <v>1</v>
      </c>
      <c r="P64" s="141"/>
      <c r="Q64" s="28">
        <f t="shared" si="1"/>
        <v>0</v>
      </c>
    </row>
    <row r="65" spans="2:37" ht="42" customHeight="1" thickBot="1">
      <c r="K65" s="231" t="s">
        <v>138</v>
      </c>
      <c r="L65" s="363"/>
      <c r="M65" s="127">
        <v>275</v>
      </c>
      <c r="N65" s="31"/>
      <c r="O65" s="128">
        <v>2</v>
      </c>
      <c r="P65" s="129"/>
      <c r="Q65" s="28">
        <f t="shared" si="1"/>
        <v>0</v>
      </c>
    </row>
    <row r="66" spans="2:37" ht="42" customHeight="1">
      <c r="O66"/>
      <c r="P66"/>
      <c r="Q66" s="28">
        <f t="shared" si="1"/>
        <v>0</v>
      </c>
    </row>
    <row r="67" spans="2:37" ht="42" customHeight="1">
      <c r="O67"/>
      <c r="P67"/>
      <c r="Q67" s="28"/>
    </row>
    <row r="68" spans="2:37" ht="42" customHeight="1">
      <c r="O68"/>
      <c r="P68"/>
      <c r="Q68" s="28"/>
    </row>
    <row r="69" spans="2:37" ht="42" customHeight="1">
      <c r="O69"/>
      <c r="P69"/>
      <c r="Q69" s="28"/>
      <c r="AK69"/>
    </row>
    <row r="70" spans="2:37" ht="42" customHeight="1">
      <c r="O70"/>
      <c r="P70"/>
      <c r="Q70" s="28"/>
      <c r="AK70"/>
    </row>
    <row r="71" spans="2:37" ht="42" customHeight="1">
      <c r="O71"/>
      <c r="P71"/>
      <c r="Q71" s="28"/>
      <c r="AK71"/>
    </row>
    <row r="72" spans="2:37" ht="42" customHeight="1">
      <c r="O72"/>
      <c r="P72"/>
      <c r="Q72" s="28"/>
      <c r="AK72"/>
    </row>
    <row r="73" spans="2:37" ht="42" customHeight="1">
      <c r="O73"/>
      <c r="P73"/>
    </row>
    <row r="74" spans="2:37" ht="42" customHeight="1">
      <c r="O74"/>
      <c r="P74"/>
    </row>
    <row r="75" spans="2:37" ht="42" customHeight="1">
      <c r="B75" s="12"/>
      <c r="C75" s="12"/>
      <c r="D75" s="12"/>
      <c r="E75" s="12"/>
      <c r="F75" s="12"/>
      <c r="G75" s="12"/>
      <c r="H75" s="12"/>
      <c r="I75" s="12"/>
      <c r="O75"/>
      <c r="P75"/>
    </row>
    <row r="76" spans="2:37" ht="42" customHeight="1">
      <c r="B76" s="12"/>
      <c r="C76" s="12"/>
      <c r="D76" s="12"/>
      <c r="E76" s="12"/>
      <c r="F76" s="12"/>
      <c r="G76" s="12"/>
      <c r="H76" s="12"/>
      <c r="I76" s="12"/>
      <c r="O76"/>
      <c r="P76"/>
    </row>
    <row r="77" spans="2:37" ht="42" customHeight="1">
      <c r="B77" s="12"/>
      <c r="C77" s="12"/>
      <c r="D77" s="12"/>
      <c r="E77" s="12"/>
      <c r="F77" s="12"/>
      <c r="G77" s="12"/>
      <c r="H77" s="12"/>
      <c r="I77" s="12"/>
      <c r="J77" s="12"/>
      <c r="O77"/>
      <c r="P77"/>
    </row>
    <row r="78" spans="2:37" ht="42" customHeight="1">
      <c r="K78" s="12"/>
      <c r="O78"/>
      <c r="P78"/>
    </row>
    <row r="79" spans="2:37" ht="42" customHeight="1">
      <c r="O79"/>
      <c r="P79"/>
    </row>
    <row r="80" spans="2:37" ht="42" customHeight="1"/>
    <row r="81" spans="2:38" ht="42" customHeight="1">
      <c r="Z81" s="145"/>
    </row>
    <row r="82" spans="2:38" ht="42" customHeight="1">
      <c r="Z82" s="145"/>
    </row>
    <row r="83" spans="2:38" ht="42" customHeight="1"/>
    <row r="84" spans="2:38" ht="42" customHeight="1">
      <c r="O84"/>
      <c r="P84"/>
    </row>
    <row r="85" spans="2:38" ht="42" customHeight="1">
      <c r="O85"/>
      <c r="P85"/>
      <c r="Z85" s="12"/>
    </row>
    <row r="86" spans="2:38" ht="42" customHeight="1">
      <c r="O86"/>
      <c r="P86"/>
    </row>
    <row r="87" spans="2:38" s="12" customFormat="1" ht="42" customHeight="1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B87"/>
      <c r="AC87"/>
      <c r="AD87"/>
      <c r="AE87"/>
      <c r="AF87"/>
      <c r="AG87"/>
      <c r="AH87"/>
      <c r="AI87"/>
      <c r="AJ87" s="15"/>
      <c r="AK87" s="16"/>
      <c r="AL87"/>
    </row>
    <row r="88" spans="2:38" s="12" customFormat="1" ht="42" customHeight="1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Z88"/>
      <c r="AC88"/>
      <c r="AD88"/>
      <c r="AE88"/>
      <c r="AF88"/>
      <c r="AG88"/>
      <c r="AH88"/>
      <c r="AI88"/>
      <c r="AJ88" s="15"/>
      <c r="AK88" s="16"/>
    </row>
    <row r="89" spans="2:38" s="12" customFormat="1" ht="42" customHeight="1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X89"/>
      <c r="Y89"/>
      <c r="Z89"/>
      <c r="AC89"/>
      <c r="AD89"/>
      <c r="AE89"/>
      <c r="AF89"/>
      <c r="AG89"/>
      <c r="AH89"/>
      <c r="AI89"/>
      <c r="AJ89" s="15"/>
      <c r="AK89" s="16"/>
    </row>
    <row r="90" spans="2:38" ht="42" customHeight="1">
      <c r="O90"/>
      <c r="P90"/>
      <c r="R90" s="12"/>
      <c r="S90" s="12"/>
      <c r="T90" s="12"/>
      <c r="U90" s="12"/>
      <c r="V90" s="12"/>
      <c r="W90" s="12"/>
      <c r="AB90" s="12"/>
      <c r="AL90" s="12"/>
    </row>
    <row r="91" spans="2:38" ht="42" customHeight="1">
      <c r="O91"/>
      <c r="P91"/>
      <c r="AC91" s="12"/>
      <c r="AD91" s="12"/>
      <c r="AE91" s="12"/>
      <c r="AF91" s="12"/>
      <c r="AG91" s="12"/>
      <c r="AH91" s="12"/>
      <c r="AI91" s="12"/>
      <c r="AJ91" s="12"/>
      <c r="AK91" s="12"/>
    </row>
    <row r="92" spans="2:38" ht="42" customHeight="1">
      <c r="O92"/>
      <c r="P92"/>
      <c r="AC92" s="12"/>
      <c r="AD92" s="12"/>
      <c r="AE92" s="12"/>
      <c r="AF92" s="12"/>
      <c r="AG92" s="12"/>
      <c r="AH92" s="12"/>
      <c r="AI92" s="12"/>
      <c r="AJ92" s="12"/>
      <c r="AK92" s="12"/>
    </row>
    <row r="93" spans="2:38" ht="42" customHeight="1">
      <c r="O93"/>
      <c r="P93"/>
      <c r="AC93" s="12"/>
      <c r="AD93" s="12"/>
      <c r="AE93" s="12"/>
      <c r="AF93" s="12"/>
      <c r="AG93" s="12"/>
      <c r="AH93" s="12"/>
      <c r="AI93" s="12"/>
      <c r="AJ93" s="12"/>
      <c r="AK93" s="12"/>
    </row>
    <row r="94" spans="2:38" ht="42" customHeight="1">
      <c r="O94"/>
      <c r="P94"/>
    </row>
    <row r="95" spans="2:38" ht="42" customHeight="1">
      <c r="O95"/>
      <c r="P95"/>
    </row>
    <row r="96" spans="2:38" ht="42" customHeight="1">
      <c r="O96"/>
      <c r="P96"/>
    </row>
    <row r="97" spans="15:37" ht="42" customHeight="1">
      <c r="O97"/>
      <c r="P97"/>
    </row>
    <row r="98" spans="15:37" ht="42" customHeight="1">
      <c r="O98"/>
      <c r="P98"/>
    </row>
    <row r="99" spans="15:37" ht="42" customHeight="1">
      <c r="O99"/>
      <c r="P99"/>
    </row>
    <row r="100" spans="15:37" ht="35.1" customHeight="1">
      <c r="O100"/>
      <c r="P100"/>
      <c r="X100" s="145"/>
      <c r="Y100" s="145"/>
    </row>
    <row r="101" spans="15:37" ht="35.1" customHeight="1">
      <c r="O101"/>
      <c r="P101"/>
      <c r="X101" s="145"/>
      <c r="Y101" s="145"/>
    </row>
    <row r="102" spans="15:37" ht="21" customHeight="1"/>
    <row r="106" spans="15:37">
      <c r="AJ106"/>
      <c r="AK106"/>
    </row>
    <row r="107" spans="15:37">
      <c r="AJ107"/>
      <c r="AK107"/>
    </row>
    <row r="108" spans="15:37">
      <c r="AJ108"/>
      <c r="AK108"/>
    </row>
    <row r="109" spans="15:37">
      <c r="AJ109"/>
      <c r="AK109"/>
    </row>
    <row r="110" spans="15:37">
      <c r="AJ110"/>
      <c r="AK110"/>
    </row>
    <row r="111" spans="15:37">
      <c r="AJ111"/>
      <c r="AK111"/>
    </row>
    <row r="112" spans="15:37">
      <c r="AJ112"/>
      <c r="AK112"/>
    </row>
    <row r="113" spans="36:37">
      <c r="AJ113"/>
      <c r="AK113"/>
    </row>
    <row r="114" spans="36:37">
      <c r="AJ114"/>
      <c r="AK114"/>
    </row>
    <row r="115" spans="36:37">
      <c r="AJ115"/>
      <c r="AK115"/>
    </row>
    <row r="116" spans="36:37">
      <c r="AJ116"/>
      <c r="AK116"/>
    </row>
    <row r="117" spans="36:37">
      <c r="AJ117"/>
      <c r="AK117"/>
    </row>
    <row r="118" spans="36:37">
      <c r="AJ118"/>
      <c r="AK118"/>
    </row>
    <row r="119" spans="36:37">
      <c r="AJ119"/>
      <c r="AK119"/>
    </row>
    <row r="120" spans="36:37">
      <c r="AJ120"/>
      <c r="AK120"/>
    </row>
    <row r="121" spans="36:37">
      <c r="AJ121"/>
      <c r="AK121"/>
    </row>
  </sheetData>
  <protectedRanges>
    <protectedRange sqref="O85:P86 P84 O90:P91 O88:P88 M90 G83:G87 K88:M88 K91:M91 K85:M86 Q91 Q93:Q94 Q87:Q89 H84:J85 H90:J90 H87:J87" name="Rango1"/>
    <protectedRange sqref="T94 S96:S100 W102:W103 T104:V104 T97:W98 T100:W100" name="Rango1_3_2"/>
    <protectedRange sqref="BA46:BA47" name="Rango1_6_1_2_1"/>
    <protectedRange sqref="BA25:BA26" name="Rango1_5_2"/>
    <protectedRange sqref="AK112:AK115 AK106:AK108" name="Rango1_1"/>
    <protectedRange sqref="P22 P25 P34:P41" name="Rango1_2"/>
    <protectedRange sqref="AD55:AH58 AK55:AK58 AK69:AK70 AK38:AK40 AK42:AK45 AK53" name="Rango1_1_1"/>
    <protectedRange sqref="AD52:AH52 AK51:AK52 AD53:AG53" name="Rango1_1_1_1"/>
    <protectedRange sqref="P42" name="Rango1_3"/>
    <protectedRange sqref="P27:P29 P24 P31" name="Range1_1_1"/>
    <protectedRange sqref="P50:P52" name="Range1_4_2_1_1_1"/>
    <protectedRange sqref="AK24:AK27" name="Rango1_5_2_2"/>
    <protectedRange sqref="AB40 AB33:AB35" name="Rango2_1_2_1_1"/>
    <protectedRange sqref="AK19" name="Rango1_5_2_1_1"/>
    <protectedRange sqref="AK47:AK49" name="Range1_4_2_2_1"/>
    <protectedRange sqref="T56:W57 U60" name="Rango1_6_1_2_1_1_1"/>
    <protectedRange sqref="S32 S35 S41 S44 S47 S50 S38:U39" name="Rango1_6_3_2_1_1_1"/>
    <protectedRange sqref="AB29" name="Rango1_2_1_1"/>
    <protectedRange sqref="AK50 AK46" name="Range1_4_2_2_5"/>
    <protectedRange sqref="P56:P57" name="Range1_4_2_1_1"/>
    <protectedRange sqref="AK54" name="Range1_4_2_2"/>
    <protectedRange sqref="AK41" name="Range1_4_2_2_2"/>
    <protectedRange sqref="P66 P69:P70 P44" name="Range1_4_2_2_3_1_2"/>
    <protectedRange sqref="P71 P45" name="Range1_4_2_2_6_1_1"/>
    <protectedRange sqref="P67:P68" name="Range1_4_2_2_3_1_1_1"/>
    <protectedRange sqref="P61 Y12 P65 P14" name="Range1_4_2_1_1_2"/>
    <protectedRange sqref="AK14" name="Rango1_1_3_1"/>
    <protectedRange sqref="AK5:AK13" name="Range1_1_1_2"/>
    <protectedRange sqref="AK16:AK18 AK21:AK23 AK29:AK34" name="Rango1_1_3_2"/>
    <protectedRange sqref="P17:P18" name="Range1_2"/>
    <protectedRange sqref="P21" name="Rango1_1_3"/>
    <protectedRange sqref="P5:P11" name="Range1_3_1_1"/>
  </protectedRanges>
  <mergeCells count="175">
    <mergeCell ref="S62:T63"/>
    <mergeCell ref="U62:X63"/>
    <mergeCell ref="K63:L63"/>
    <mergeCell ref="O63:P63"/>
    <mergeCell ref="K64:L64"/>
    <mergeCell ref="K65:L65"/>
    <mergeCell ref="S58:T59"/>
    <mergeCell ref="U58:X59"/>
    <mergeCell ref="AD58:AG58"/>
    <mergeCell ref="K59:L59"/>
    <mergeCell ref="O59:P59"/>
    <mergeCell ref="K60:L60"/>
    <mergeCell ref="S60:T61"/>
    <mergeCell ref="U60:X61"/>
    <mergeCell ref="K61:L61"/>
    <mergeCell ref="AD52:AG52"/>
    <mergeCell ref="K56:K57"/>
    <mergeCell ref="S56:T57"/>
    <mergeCell ref="U56:U57"/>
    <mergeCell ref="V56:X57"/>
    <mergeCell ref="AD56:AG56"/>
    <mergeCell ref="AD57:AG57"/>
    <mergeCell ref="U53:X53"/>
    <mergeCell ref="AD53:AG53"/>
    <mergeCell ref="K54:L54"/>
    <mergeCell ref="O54:P54"/>
    <mergeCell ref="S54:T55"/>
    <mergeCell ref="U54:X55"/>
    <mergeCell ref="AD54:AG54"/>
    <mergeCell ref="K55:L55"/>
    <mergeCell ref="AD55:AG55"/>
    <mergeCell ref="B43:C43"/>
    <mergeCell ref="D43:F43"/>
    <mergeCell ref="G43:I43"/>
    <mergeCell ref="K43:L43"/>
    <mergeCell ref="O43:P43"/>
    <mergeCell ref="S43:V43"/>
    <mergeCell ref="K45:L45"/>
    <mergeCell ref="AD45:AG45"/>
    <mergeCell ref="S46:V46"/>
    <mergeCell ref="AC46:AC50"/>
    <mergeCell ref="AD46:AG46"/>
    <mergeCell ref="S47:V48"/>
    <mergeCell ref="AD47:AG47"/>
    <mergeCell ref="K48:L48"/>
    <mergeCell ref="O48:P48"/>
    <mergeCell ref="AD48:AG48"/>
    <mergeCell ref="K49:L49"/>
    <mergeCell ref="S49:V49"/>
    <mergeCell ref="AD49:AG49"/>
    <mergeCell ref="S50:V51"/>
    <mergeCell ref="AD50:AG50"/>
    <mergeCell ref="K51:K52"/>
    <mergeCell ref="AC51:AC58"/>
    <mergeCell ref="AD51:AG51"/>
    <mergeCell ref="B44:C44"/>
    <mergeCell ref="D44:F44"/>
    <mergeCell ref="G44:I44"/>
    <mergeCell ref="K44:L44"/>
    <mergeCell ref="S44:V45"/>
    <mergeCell ref="AD44:AG44"/>
    <mergeCell ref="B45:C45"/>
    <mergeCell ref="D45:F45"/>
    <mergeCell ref="G45:I45"/>
    <mergeCell ref="AJ37:AK37"/>
    <mergeCell ref="S38:V39"/>
    <mergeCell ref="AC38:AC45"/>
    <mergeCell ref="AD38:AG38"/>
    <mergeCell ref="AD39:AG39"/>
    <mergeCell ref="S40:V40"/>
    <mergeCell ref="AD40:AG40"/>
    <mergeCell ref="S41:V42"/>
    <mergeCell ref="AD41:AG41"/>
    <mergeCell ref="AD42:AG42"/>
    <mergeCell ref="AD43:AG43"/>
    <mergeCell ref="O33:P33"/>
    <mergeCell ref="AE33:AF33"/>
    <mergeCell ref="AG33:AH33"/>
    <mergeCell ref="H34:I41"/>
    <mergeCell ref="S34:V34"/>
    <mergeCell ref="S35:V36"/>
    <mergeCell ref="AC36:AG37"/>
    <mergeCell ref="S37:V37"/>
    <mergeCell ref="H31:I31"/>
    <mergeCell ref="J31:L31"/>
    <mergeCell ref="S31:V31"/>
    <mergeCell ref="AE31:AF31"/>
    <mergeCell ref="AG31:AH31"/>
    <mergeCell ref="S32:V33"/>
    <mergeCell ref="AE32:AF32"/>
    <mergeCell ref="AG32:AH32"/>
    <mergeCell ref="H33:J33"/>
    <mergeCell ref="K33:L33"/>
    <mergeCell ref="AE28:AG28"/>
    <mergeCell ref="J29:L29"/>
    <mergeCell ref="AE29:AF29"/>
    <mergeCell ref="AG29:AH29"/>
    <mergeCell ref="J30:L30"/>
    <mergeCell ref="AE30:AF30"/>
    <mergeCell ref="AG30:AH30"/>
    <mergeCell ref="H27:I27"/>
    <mergeCell ref="J27:M27"/>
    <mergeCell ref="O27:P27"/>
    <mergeCell ref="H28:I30"/>
    <mergeCell ref="J28:L28"/>
    <mergeCell ref="AA28:AB28"/>
    <mergeCell ref="J24:L24"/>
    <mergeCell ref="AA24:AB24"/>
    <mergeCell ref="AA25:AB25"/>
    <mergeCell ref="AE25:AG25"/>
    <mergeCell ref="H26:I26"/>
    <mergeCell ref="J26:L26"/>
    <mergeCell ref="O26:P26"/>
    <mergeCell ref="AE26:AF26"/>
    <mergeCell ref="AG26:AH26"/>
    <mergeCell ref="H24:I24"/>
    <mergeCell ref="AJ20:AK20"/>
    <mergeCell ref="J21:L21"/>
    <mergeCell ref="AE21:AG21"/>
    <mergeCell ref="AE22:AG22"/>
    <mergeCell ref="H23:I23"/>
    <mergeCell ref="J23:L23"/>
    <mergeCell ref="O23:P23"/>
    <mergeCell ref="AE23:AG23"/>
    <mergeCell ref="I17:K17"/>
    <mergeCell ref="AA17:AB17"/>
    <mergeCell ref="AE17:AG17"/>
    <mergeCell ref="I18:K18"/>
    <mergeCell ref="AE18:AG18"/>
    <mergeCell ref="J20:L20"/>
    <mergeCell ref="O20:P20"/>
    <mergeCell ref="AE20:AG20"/>
    <mergeCell ref="E8:F8"/>
    <mergeCell ref="G8:H8"/>
    <mergeCell ref="K13:L13"/>
    <mergeCell ref="K14:L14"/>
    <mergeCell ref="AE15:AG15"/>
    <mergeCell ref="AJ15:AK15"/>
    <mergeCell ref="I16:K16"/>
    <mergeCell ref="O16:P16"/>
    <mergeCell ref="AE16:AG16"/>
    <mergeCell ref="E9:F9"/>
    <mergeCell ref="G9:H9"/>
    <mergeCell ref="AC9:AC13"/>
    <mergeCell ref="AD9:AD13"/>
    <mergeCell ref="AE9:AE13"/>
    <mergeCell ref="AF9:AF13"/>
    <mergeCell ref="E10:F10"/>
    <mergeCell ref="G10:H10"/>
    <mergeCell ref="K12:L12"/>
    <mergeCell ref="O12:P12"/>
    <mergeCell ref="B4:C4"/>
    <mergeCell ref="E4:F4"/>
    <mergeCell ref="G4:H4"/>
    <mergeCell ref="O4:P4"/>
    <mergeCell ref="Z4:AB4"/>
    <mergeCell ref="AJ4:AK4"/>
    <mergeCell ref="B5:C6"/>
    <mergeCell ref="D5:D6"/>
    <mergeCell ref="E5:F5"/>
    <mergeCell ref="G5:H5"/>
    <mergeCell ref="Z5:Z13"/>
    <mergeCell ref="AA5:AB13"/>
    <mergeCell ref="B7:C8"/>
    <mergeCell ref="D7:D8"/>
    <mergeCell ref="B9:C10"/>
    <mergeCell ref="D9:D10"/>
    <mergeCell ref="AC5:AC8"/>
    <mergeCell ref="AD5:AD8"/>
    <mergeCell ref="AE5:AE8"/>
    <mergeCell ref="AF5:AF8"/>
    <mergeCell ref="E6:F6"/>
    <mergeCell ref="G6:H6"/>
    <mergeCell ref="E7:F7"/>
    <mergeCell ref="G7:H7"/>
  </mergeCells>
  <conditionalFormatting sqref="P28:P30 P49:P52 P55:P57 P34:P41 P44:P45 AK5:AK13 AK47:AK52 AK30:AK34 P17:P18 P21 P24 P5:P10 AK54:AK58 AK38:AK45">
    <cfRule type="cellIs" dxfId="26" priority="14" operator="greaterThan">
      <formula>0</formula>
    </cfRule>
  </conditionalFormatting>
  <conditionalFormatting sqref="P60:P61">
    <cfRule type="cellIs" dxfId="25" priority="13" operator="greaterThan">
      <formula>0</formula>
    </cfRule>
  </conditionalFormatting>
  <conditionalFormatting sqref="P31">
    <cfRule type="cellIs" dxfId="24" priority="12" operator="greaterThan">
      <formula>0</formula>
    </cfRule>
  </conditionalFormatting>
  <conditionalFormatting sqref="P64:P65">
    <cfRule type="cellIs" dxfId="23" priority="11" operator="greaterThan">
      <formula>0</formula>
    </cfRule>
  </conditionalFormatting>
  <conditionalFormatting sqref="AK46">
    <cfRule type="cellIs" dxfId="22" priority="10" operator="greaterThan">
      <formula>0</formula>
    </cfRule>
  </conditionalFormatting>
  <conditionalFormatting sqref="AK16:AK18">
    <cfRule type="cellIs" dxfId="21" priority="9" operator="greaterThan">
      <formula>0</formula>
    </cfRule>
  </conditionalFormatting>
  <conditionalFormatting sqref="AK21:AK23">
    <cfRule type="cellIs" dxfId="20" priority="8" operator="greaterThan">
      <formula>0</formula>
    </cfRule>
  </conditionalFormatting>
  <conditionalFormatting sqref="AG26">
    <cfRule type="cellIs" dxfId="19" priority="7" operator="greaterThan">
      <formula>0</formula>
    </cfRule>
  </conditionalFormatting>
  <conditionalFormatting sqref="E6:E10 G5:G10 I5:M10">
    <cfRule type="expression" dxfId="18" priority="6">
      <formula>"AE5&lt;&gt;0"</formula>
    </cfRule>
  </conditionalFormatting>
  <conditionalFormatting sqref="I18">
    <cfRule type="expression" dxfId="17" priority="4">
      <formula>"AE5&lt;&gt;0"</formula>
    </cfRule>
  </conditionalFormatting>
  <conditionalFormatting sqref="I17">
    <cfRule type="expression" dxfId="16" priority="5">
      <formula>"AE5&lt;&gt;0"</formula>
    </cfRule>
  </conditionalFormatting>
  <conditionalFormatting sqref="E5">
    <cfRule type="expression" dxfId="15" priority="3">
      <formula>"AE5&lt;&gt;0"</formula>
    </cfRule>
  </conditionalFormatting>
  <conditionalFormatting sqref="P13:P14">
    <cfRule type="cellIs" dxfId="14" priority="2" operator="greaterThan">
      <formula>0</formula>
    </cfRule>
  </conditionalFormatting>
  <conditionalFormatting sqref="AK53">
    <cfRule type="cellIs" dxfId="13" priority="1" operator="greaterThan">
      <formula>0</formula>
    </cfRule>
  </conditionalFormatting>
  <dataValidations count="2">
    <dataValidation type="decimal" allowBlank="1" showInputMessage="1" showErrorMessage="1" errorTitle="ERROR" error="Excessive discount" sqref="U56:U57">
      <formula1>0</formula1>
      <formula2>0.3</formula2>
    </dataValidation>
    <dataValidation type="decimal" allowBlank="1" showInputMessage="1" showErrorMessage="1" errorTitle="ERROR" error="Excessive discount" sqref="V56">
      <formula1>0</formula1>
      <formula2>0.1</formula2>
    </dataValidation>
  </dataValidations>
  <printOptions horizontalCentered="1" verticalCentered="1"/>
  <pageMargins left="0" right="0" top="0" bottom="0" header="0" footer="0"/>
  <pageSetup paperSize="9" scale="27" fitToWidth="2" pageOrder="overThenDown" orientation="portrait" r:id="rId1"/>
  <headerFooter differentOddEven="1"/>
  <colBreaks count="1" manualBreakCount="1">
    <brk id="17" max="6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N121"/>
  <sheetViews>
    <sheetView tabSelected="1" showWhiteSpace="0" view="pageBreakPreview" zoomScale="40" zoomScaleNormal="40" zoomScaleSheetLayoutView="40" zoomScalePageLayoutView="40" workbookViewId="0">
      <selection activeCell="AC59" sqref="AC59"/>
    </sheetView>
  </sheetViews>
  <sheetFormatPr defaultColWidth="11.42578125" defaultRowHeight="15"/>
  <cols>
    <col min="1" max="1" width="4.7109375" customWidth="1"/>
    <col min="2" max="13" width="23.7109375" customWidth="1"/>
    <col min="14" max="14" width="3.5703125" customWidth="1"/>
    <col min="15" max="15" width="9.7109375" style="15" customWidth="1"/>
    <col min="16" max="16" width="9.7109375" style="16" customWidth="1"/>
    <col min="17" max="18" width="5.7109375" customWidth="1"/>
    <col min="19" max="19" width="7.42578125" customWidth="1"/>
    <col min="20" max="22" width="23.7109375" customWidth="1"/>
    <col min="23" max="23" width="3.7109375" customWidth="1"/>
    <col min="24" max="24" width="7.85546875" customWidth="1"/>
    <col min="25" max="25" width="6.28515625" customWidth="1"/>
    <col min="26" max="34" width="23.7109375" customWidth="1"/>
    <col min="35" max="35" width="3.5703125" customWidth="1"/>
    <col min="36" max="36" width="9.7109375" style="15" customWidth="1"/>
    <col min="37" max="37" width="9.7109375" style="16" customWidth="1"/>
    <col min="38" max="38" width="10.7109375" customWidth="1"/>
  </cols>
  <sheetData>
    <row r="1" spans="2:40" ht="87.75" customHeight="1">
      <c r="B1" s="1"/>
      <c r="C1" s="2" t="s">
        <v>195</v>
      </c>
      <c r="D1" s="3"/>
      <c r="E1" s="3"/>
      <c r="F1" s="3"/>
      <c r="G1" s="4"/>
      <c r="H1" s="4"/>
      <c r="I1" s="4"/>
      <c r="J1" s="4"/>
      <c r="K1" s="5"/>
      <c r="L1" s="6"/>
      <c r="M1" s="3"/>
      <c r="N1" s="7"/>
      <c r="O1" s="7"/>
      <c r="P1" s="7"/>
      <c r="Q1" s="7"/>
      <c r="R1" s="7"/>
      <c r="S1" s="1"/>
      <c r="T1" s="1"/>
      <c r="U1" s="2" t="str">
        <f>C1</f>
        <v>ZENIT CRONOS RAIL Low Crops</v>
      </c>
      <c r="V1" s="3"/>
      <c r="W1" s="3"/>
      <c r="X1" s="3"/>
      <c r="Y1" s="3"/>
      <c r="Z1" s="3"/>
      <c r="AA1" s="3"/>
      <c r="AB1" s="3"/>
      <c r="AC1" s="3"/>
      <c r="AD1" s="4"/>
      <c r="AE1" s="4"/>
      <c r="AF1" s="5"/>
      <c r="AG1" s="8" t="s">
        <v>0</v>
      </c>
      <c r="AH1" s="3"/>
      <c r="AI1" s="7"/>
      <c r="AJ1" s="7"/>
      <c r="AK1" s="7"/>
    </row>
    <row r="2" spans="2:40" ht="15.75" customHeight="1">
      <c r="B2" s="9"/>
      <c r="C2" s="9"/>
      <c r="D2" s="9"/>
      <c r="E2" s="9"/>
      <c r="F2" s="9"/>
      <c r="G2" s="9"/>
      <c r="H2" s="10"/>
      <c r="I2" s="10"/>
      <c r="J2" s="10"/>
      <c r="K2" s="9"/>
      <c r="L2" s="10"/>
      <c r="M2" s="10"/>
      <c r="N2" s="10"/>
      <c r="O2" s="11"/>
      <c r="P2" s="11"/>
      <c r="Q2" s="10"/>
      <c r="R2" s="10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10"/>
      <c r="AF2" s="9"/>
      <c r="AG2" s="10"/>
      <c r="AH2" s="10"/>
      <c r="AI2" s="10"/>
      <c r="AJ2" s="11"/>
      <c r="AK2" s="11"/>
    </row>
    <row r="3" spans="2:40" ht="45.95" customHeight="1" thickBot="1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3"/>
      <c r="R3" s="14"/>
      <c r="AM3" s="15"/>
      <c r="AN3" s="16"/>
    </row>
    <row r="4" spans="2:40" ht="45.95" customHeight="1" thickBot="1">
      <c r="F4" s="200" t="s">
        <v>189</v>
      </c>
      <c r="G4" s="201"/>
      <c r="H4" s="200" t="s">
        <v>1</v>
      </c>
      <c r="I4" s="201"/>
      <c r="J4" s="201" t="s">
        <v>83</v>
      </c>
      <c r="K4" s="201"/>
      <c r="L4" s="17" t="s">
        <v>102</v>
      </c>
      <c r="M4" s="17" t="s">
        <v>2</v>
      </c>
      <c r="N4" s="18"/>
      <c r="O4" s="200" t="s">
        <v>3</v>
      </c>
      <c r="P4" s="206"/>
      <c r="Q4" s="13"/>
      <c r="S4" s="12"/>
      <c r="Z4" s="204" t="s">
        <v>4</v>
      </c>
      <c r="AA4" s="205"/>
      <c r="AB4" s="205"/>
      <c r="AC4" s="168" t="s">
        <v>142</v>
      </c>
      <c r="AD4" s="196" t="s">
        <v>146</v>
      </c>
      <c r="AE4" s="168" t="s">
        <v>145</v>
      </c>
      <c r="AF4" s="168" t="s">
        <v>5</v>
      </c>
      <c r="AG4" s="196" t="s">
        <v>153</v>
      </c>
      <c r="AH4" s="20" t="s">
        <v>2</v>
      </c>
      <c r="AI4" s="21"/>
      <c r="AJ4" s="200" t="s">
        <v>6</v>
      </c>
      <c r="AK4" s="206"/>
      <c r="AL4" s="22"/>
    </row>
    <row r="5" spans="2:40" ht="45.95" customHeight="1">
      <c r="F5" s="387" t="s">
        <v>7</v>
      </c>
      <c r="G5" s="388"/>
      <c r="H5" s="211" t="s">
        <v>8</v>
      </c>
      <c r="I5" s="211"/>
      <c r="J5" s="214" t="s">
        <v>9</v>
      </c>
      <c r="K5" s="214"/>
      <c r="L5" s="23" t="s">
        <v>10</v>
      </c>
      <c r="M5" s="24">
        <f>4314.53273809524+119</f>
        <v>4433.5327380952403</v>
      </c>
      <c r="N5" s="25"/>
      <c r="O5" s="26">
        <v>1</v>
      </c>
      <c r="P5" s="27"/>
      <c r="Q5" s="28">
        <f>M5*P5</f>
        <v>0</v>
      </c>
      <c r="Z5" s="215" t="s">
        <v>11</v>
      </c>
      <c r="AA5" s="215" t="s">
        <v>141</v>
      </c>
      <c r="AB5" s="215"/>
      <c r="AC5" s="215" t="s">
        <v>143</v>
      </c>
      <c r="AD5" s="215" t="s">
        <v>147</v>
      </c>
      <c r="AE5" s="222">
        <v>5</v>
      </c>
      <c r="AF5" s="215" t="s">
        <v>151</v>
      </c>
      <c r="AG5" s="162">
        <v>6</v>
      </c>
      <c r="AH5" s="30">
        <f>AH9-1600</f>
        <v>10760</v>
      </c>
      <c r="AI5" s="31"/>
      <c r="AJ5" s="32">
        <v>1</v>
      </c>
      <c r="AK5" s="33"/>
      <c r="AL5" s="34">
        <f t="shared" ref="AL5:AL58" si="0">AH5*AK5</f>
        <v>0</v>
      </c>
    </row>
    <row r="6" spans="2:40" ht="45.95" customHeight="1" thickBot="1">
      <c r="F6" s="379" t="s">
        <v>190</v>
      </c>
      <c r="G6" s="380"/>
      <c r="H6" s="212" t="s">
        <v>12</v>
      </c>
      <c r="I6" s="212"/>
      <c r="J6" s="224" t="s">
        <v>9</v>
      </c>
      <c r="K6" s="224"/>
      <c r="L6" s="35" t="s">
        <v>10</v>
      </c>
      <c r="M6" s="36">
        <f>4786.23603479854+119</f>
        <v>4905.2360347985395</v>
      </c>
      <c r="N6" s="25"/>
      <c r="O6" s="37">
        <f>O5+1</f>
        <v>2</v>
      </c>
      <c r="P6" s="38"/>
      <c r="Q6" s="28">
        <f t="shared" ref="Q6:Q15" si="1">M6*P6</f>
        <v>0</v>
      </c>
      <c r="S6" s="12"/>
      <c r="Z6" s="215"/>
      <c r="AA6" s="215"/>
      <c r="AB6" s="215"/>
      <c r="AC6" s="215"/>
      <c r="AD6" s="215"/>
      <c r="AE6" s="222"/>
      <c r="AF6" s="215"/>
      <c r="AG6" s="162">
        <v>7</v>
      </c>
      <c r="AH6" s="30">
        <f>AH10-1600</f>
        <v>10870</v>
      </c>
      <c r="AI6" s="31"/>
      <c r="AJ6" s="32">
        <v>2</v>
      </c>
      <c r="AK6" s="33"/>
      <c r="AL6" s="34">
        <f t="shared" si="0"/>
        <v>0</v>
      </c>
    </row>
    <row r="7" spans="2:40" ht="45.95" customHeight="1">
      <c r="F7" s="381" t="s">
        <v>13</v>
      </c>
      <c r="G7" s="382"/>
      <c r="H7" s="385" t="s">
        <v>8</v>
      </c>
      <c r="I7" s="385"/>
      <c r="J7" s="386" t="s">
        <v>9</v>
      </c>
      <c r="K7" s="386"/>
      <c r="L7" s="39" t="s">
        <v>10</v>
      </c>
      <c r="M7" s="40">
        <f>4352.67376373626+119</f>
        <v>4471.6737637362603</v>
      </c>
      <c r="N7" s="25"/>
      <c r="O7" s="41">
        <f t="shared" ref="O7:O14" si="2">O6+1</f>
        <v>3</v>
      </c>
      <c r="P7" s="42"/>
      <c r="Q7" s="28">
        <f t="shared" si="1"/>
        <v>0</v>
      </c>
      <c r="S7" s="12"/>
      <c r="Z7" s="215"/>
      <c r="AA7" s="215"/>
      <c r="AB7" s="215"/>
      <c r="AC7" s="215"/>
      <c r="AD7" s="215"/>
      <c r="AE7" s="222"/>
      <c r="AF7" s="215"/>
      <c r="AG7" s="162">
        <v>8</v>
      </c>
      <c r="AH7" s="30">
        <f>AH11-1600</f>
        <v>10970</v>
      </c>
      <c r="AI7" s="31"/>
      <c r="AJ7" s="32">
        <v>3</v>
      </c>
      <c r="AK7" s="33"/>
      <c r="AL7" s="34">
        <f t="shared" si="0"/>
        <v>0</v>
      </c>
    </row>
    <row r="8" spans="2:40" ht="45.95" customHeight="1">
      <c r="F8" s="383"/>
      <c r="G8" s="384"/>
      <c r="H8" s="235"/>
      <c r="I8" s="235"/>
      <c r="J8" s="236" t="s">
        <v>14</v>
      </c>
      <c r="K8" s="236"/>
      <c r="L8" s="43" t="s">
        <v>10</v>
      </c>
      <c r="M8" s="44">
        <f>4684.56+119</f>
        <v>4803.5600000000004</v>
      </c>
      <c r="N8" s="25"/>
      <c r="O8" s="45">
        <f t="shared" si="2"/>
        <v>4</v>
      </c>
      <c r="P8" s="46"/>
      <c r="Q8" s="28">
        <f t="shared" si="1"/>
        <v>0</v>
      </c>
      <c r="S8" s="12"/>
      <c r="Z8" s="215"/>
      <c r="AA8" s="215"/>
      <c r="AB8" s="215"/>
      <c r="AC8" s="215"/>
      <c r="AD8" s="215"/>
      <c r="AE8" s="222"/>
      <c r="AF8" s="215"/>
      <c r="AG8" s="162">
        <v>9</v>
      </c>
      <c r="AH8" s="30">
        <f>AH12-1600</f>
        <v>11280</v>
      </c>
      <c r="AI8" s="31"/>
      <c r="AJ8" s="32">
        <v>4</v>
      </c>
      <c r="AK8" s="33"/>
      <c r="AL8" s="34">
        <f t="shared" si="0"/>
        <v>0</v>
      </c>
    </row>
    <row r="9" spans="2:40" ht="45.95" customHeight="1">
      <c r="F9" s="383" t="s">
        <v>190</v>
      </c>
      <c r="G9" s="384"/>
      <c r="H9" s="235" t="s">
        <v>15</v>
      </c>
      <c r="I9" s="235"/>
      <c r="J9" s="236" t="s">
        <v>9</v>
      </c>
      <c r="K9" s="236"/>
      <c r="L9" s="43" t="s">
        <v>10</v>
      </c>
      <c r="M9" s="44">
        <f>4717.54326923077+119</f>
        <v>4836.5432692307704</v>
      </c>
      <c r="N9" s="25"/>
      <c r="O9" s="45">
        <f t="shared" si="2"/>
        <v>5</v>
      </c>
      <c r="P9" s="46"/>
      <c r="Q9" s="28">
        <f t="shared" si="1"/>
        <v>0</v>
      </c>
      <c r="S9" s="12"/>
      <c r="Z9" s="215"/>
      <c r="AA9" s="215"/>
      <c r="AB9" s="215"/>
      <c r="AC9" s="235" t="s">
        <v>144</v>
      </c>
      <c r="AD9" s="235" t="s">
        <v>148</v>
      </c>
      <c r="AE9" s="236">
        <v>7</v>
      </c>
      <c r="AF9" s="235" t="s">
        <v>152</v>
      </c>
      <c r="AG9" s="167">
        <v>8</v>
      </c>
      <c r="AH9" s="48">
        <f>AH10-110</f>
        <v>12360</v>
      </c>
      <c r="AJ9" s="49">
        <v>5</v>
      </c>
      <c r="AK9" s="50"/>
      <c r="AL9" s="34">
        <f t="shared" si="0"/>
        <v>0</v>
      </c>
    </row>
    <row r="10" spans="2:40" ht="45.95" customHeight="1" thickBot="1">
      <c r="F10" s="389"/>
      <c r="G10" s="390"/>
      <c r="H10" s="391"/>
      <c r="I10" s="391"/>
      <c r="J10" s="246" t="s">
        <v>14</v>
      </c>
      <c r="K10" s="246"/>
      <c r="L10" s="51" t="s">
        <v>10</v>
      </c>
      <c r="M10" s="52">
        <f>5172.12+119</f>
        <v>5291.12</v>
      </c>
      <c r="N10" s="25"/>
      <c r="O10" s="53">
        <f t="shared" si="2"/>
        <v>6</v>
      </c>
      <c r="P10" s="54"/>
      <c r="Q10" s="28">
        <f t="shared" si="1"/>
        <v>0</v>
      </c>
      <c r="S10" s="12"/>
      <c r="Z10" s="215"/>
      <c r="AA10" s="215"/>
      <c r="AB10" s="215"/>
      <c r="AC10" s="235"/>
      <c r="AD10" s="235"/>
      <c r="AE10" s="236"/>
      <c r="AF10" s="235"/>
      <c r="AG10" s="167">
        <v>9</v>
      </c>
      <c r="AH10" s="48">
        <f>AH11-100</f>
        <v>12470</v>
      </c>
      <c r="AJ10" s="49">
        <v>6</v>
      </c>
      <c r="AK10" s="50"/>
      <c r="AL10" s="34">
        <f t="shared" si="0"/>
        <v>0</v>
      </c>
    </row>
    <row r="11" spans="2:40" ht="45.95" customHeight="1">
      <c r="F11" s="387" t="s">
        <v>16</v>
      </c>
      <c r="G11" s="388"/>
      <c r="H11" s="211" t="s">
        <v>8</v>
      </c>
      <c r="I11" s="211"/>
      <c r="J11" s="214" t="s">
        <v>14</v>
      </c>
      <c r="K11" s="214"/>
      <c r="L11" s="23" t="s">
        <v>10</v>
      </c>
      <c r="M11" s="24">
        <f>5399.58+119</f>
        <v>5518.58</v>
      </c>
      <c r="N11" s="25"/>
      <c r="O11" s="26">
        <f t="shared" si="2"/>
        <v>7</v>
      </c>
      <c r="P11" s="27"/>
      <c r="Q11" s="28">
        <f t="shared" si="1"/>
        <v>0</v>
      </c>
      <c r="S11" s="12"/>
      <c r="Z11" s="215"/>
      <c r="AA11" s="215"/>
      <c r="AB11" s="215"/>
      <c r="AC11" s="235"/>
      <c r="AD11" s="235"/>
      <c r="AE11" s="236"/>
      <c r="AF11" s="235"/>
      <c r="AG11" s="167">
        <v>10</v>
      </c>
      <c r="AH11" s="48">
        <v>12570</v>
      </c>
      <c r="AJ11" s="49">
        <v>7</v>
      </c>
      <c r="AK11" s="50"/>
      <c r="AL11" s="34">
        <f>AH11*AK11</f>
        <v>0</v>
      </c>
    </row>
    <row r="12" spans="2:40" ht="45.95" customHeight="1" thickBot="1">
      <c r="F12" s="379" t="s">
        <v>190</v>
      </c>
      <c r="G12" s="380"/>
      <c r="H12" s="212" t="s">
        <v>17</v>
      </c>
      <c r="I12" s="212"/>
      <c r="J12" s="224" t="s">
        <v>14</v>
      </c>
      <c r="K12" s="224"/>
      <c r="L12" s="35" t="s">
        <v>10</v>
      </c>
      <c r="M12" s="36">
        <f>5953.44+119</f>
        <v>6072.44</v>
      </c>
      <c r="N12" s="25"/>
      <c r="O12" s="55">
        <f t="shared" si="2"/>
        <v>8</v>
      </c>
      <c r="P12" s="56"/>
      <c r="Q12" s="28">
        <f t="shared" si="1"/>
        <v>0</v>
      </c>
      <c r="S12" s="12"/>
      <c r="Z12" s="215"/>
      <c r="AA12" s="215"/>
      <c r="AB12" s="215"/>
      <c r="AC12" s="235"/>
      <c r="AD12" s="235"/>
      <c r="AE12" s="236"/>
      <c r="AF12" s="235"/>
      <c r="AG12" s="167">
        <v>11</v>
      </c>
      <c r="AH12" s="48">
        <f>AH11+310</f>
        <v>12880</v>
      </c>
      <c r="AJ12" s="49">
        <v>8</v>
      </c>
      <c r="AK12" s="50"/>
      <c r="AL12" s="34">
        <f t="shared" si="0"/>
        <v>0</v>
      </c>
    </row>
    <row r="13" spans="2:40" ht="45.95" customHeight="1">
      <c r="F13" s="381" t="s">
        <v>18</v>
      </c>
      <c r="G13" s="382"/>
      <c r="H13" s="385" t="s">
        <v>8</v>
      </c>
      <c r="I13" s="385"/>
      <c r="J13" s="386" t="s">
        <v>14</v>
      </c>
      <c r="K13" s="386"/>
      <c r="L13" s="39" t="s">
        <v>10</v>
      </c>
      <c r="M13" s="40">
        <f>5505.66+119</f>
        <v>5624.66</v>
      </c>
      <c r="N13" s="25"/>
      <c r="O13" s="49">
        <f t="shared" si="2"/>
        <v>9</v>
      </c>
      <c r="P13" s="50"/>
      <c r="Q13" s="28">
        <f t="shared" si="1"/>
        <v>0</v>
      </c>
      <c r="Z13" s="215"/>
      <c r="AA13" s="215"/>
      <c r="AB13" s="215"/>
      <c r="AC13" s="235"/>
      <c r="AD13" s="235"/>
      <c r="AE13" s="236"/>
      <c r="AF13" s="235"/>
      <c r="AG13" s="167">
        <v>12</v>
      </c>
      <c r="AH13" s="48">
        <f>AH12+320</f>
        <v>13200</v>
      </c>
      <c r="AJ13" s="49">
        <v>9</v>
      </c>
      <c r="AK13" s="50"/>
      <c r="AL13" s="34">
        <f t="shared" si="0"/>
        <v>0</v>
      </c>
    </row>
    <row r="14" spans="2:40" ht="45.95" customHeight="1" thickBot="1">
      <c r="F14" s="389" t="s">
        <v>190</v>
      </c>
      <c r="G14" s="390"/>
      <c r="H14" s="391" t="s">
        <v>17</v>
      </c>
      <c r="I14" s="391"/>
      <c r="J14" s="246" t="s">
        <v>14</v>
      </c>
      <c r="K14" s="246"/>
      <c r="L14" s="51" t="s">
        <v>10</v>
      </c>
      <c r="M14" s="52">
        <f>6050.34+119</f>
        <v>6169.34</v>
      </c>
      <c r="N14" s="25"/>
      <c r="O14" s="53">
        <f t="shared" si="2"/>
        <v>10</v>
      </c>
      <c r="P14" s="54"/>
      <c r="Q14" s="28">
        <f t="shared" si="1"/>
        <v>0</v>
      </c>
      <c r="AJ14"/>
      <c r="AK14"/>
      <c r="AL14" s="34">
        <f t="shared" si="0"/>
        <v>0</v>
      </c>
    </row>
    <row r="15" spans="2:40" ht="45.95" customHeight="1" thickBot="1">
      <c r="O15"/>
      <c r="P15"/>
      <c r="Q15" s="28">
        <f t="shared" si="1"/>
        <v>0</v>
      </c>
      <c r="AE15" s="200" t="s">
        <v>157</v>
      </c>
      <c r="AF15" s="201"/>
      <c r="AG15" s="233"/>
      <c r="AH15" s="57" t="s">
        <v>2</v>
      </c>
      <c r="AI15" s="58"/>
      <c r="AJ15" s="200" t="s">
        <v>19</v>
      </c>
      <c r="AK15" s="206"/>
      <c r="AL15" s="34"/>
    </row>
    <row r="16" spans="2:40" ht="45.95" customHeight="1" thickBot="1">
      <c r="H16" s="240" t="s">
        <v>20</v>
      </c>
      <c r="I16" s="242"/>
      <c r="J16" s="242" t="s">
        <v>21</v>
      </c>
      <c r="K16" s="242"/>
      <c r="L16" s="243"/>
      <c r="M16" s="20" t="s">
        <v>2</v>
      </c>
      <c r="O16" s="200" t="s">
        <v>22</v>
      </c>
      <c r="P16" s="206"/>
      <c r="Q16" s="28"/>
      <c r="AE16" s="234" t="s">
        <v>154</v>
      </c>
      <c r="AF16" s="234"/>
      <c r="AG16" s="234"/>
      <c r="AH16" s="61">
        <v>120</v>
      </c>
      <c r="AI16" s="62"/>
      <c r="AJ16" s="63">
        <v>1</v>
      </c>
      <c r="AK16" s="64"/>
      <c r="AL16" s="34">
        <f t="shared" si="0"/>
        <v>0</v>
      </c>
    </row>
    <row r="17" spans="2:38" ht="45.95" customHeight="1" thickBot="1">
      <c r="H17" s="65" t="s">
        <v>23</v>
      </c>
      <c r="I17" s="173"/>
      <c r="J17" s="378" t="s">
        <v>191</v>
      </c>
      <c r="K17" s="378"/>
      <c r="L17" s="378"/>
      <c r="M17" s="174">
        <v>2450</v>
      </c>
      <c r="O17" s="68">
        <v>1</v>
      </c>
      <c r="P17" s="69"/>
      <c r="Q17" s="28">
        <f>M17*P17</f>
        <v>0</v>
      </c>
      <c r="AA17" s="202" t="s">
        <v>149</v>
      </c>
      <c r="AB17" s="203"/>
      <c r="AE17" s="234" t="s">
        <v>155</v>
      </c>
      <c r="AF17" s="234"/>
      <c r="AG17" s="234"/>
      <c r="AH17" s="61">
        <v>150</v>
      </c>
      <c r="AI17" s="62"/>
      <c r="AJ17" s="63">
        <f>AJ16+1</f>
        <v>2</v>
      </c>
      <c r="AK17" s="64"/>
      <c r="AL17" s="34">
        <f t="shared" si="0"/>
        <v>0</v>
      </c>
    </row>
    <row r="18" spans="2:38" ht="45.95" customHeight="1" thickBot="1">
      <c r="H18" s="70" t="s">
        <v>24</v>
      </c>
      <c r="I18" s="171"/>
      <c r="J18" s="392" t="s">
        <v>192</v>
      </c>
      <c r="K18" s="392"/>
      <c r="L18" s="392"/>
      <c r="M18" s="172">
        <v>2660</v>
      </c>
      <c r="O18" s="53">
        <v>2</v>
      </c>
      <c r="P18" s="54"/>
      <c r="Q18" s="28">
        <f>M18*P18</f>
        <v>0</v>
      </c>
      <c r="AA18" s="73" t="s">
        <v>25</v>
      </c>
      <c r="AB18" s="74" t="s">
        <v>150</v>
      </c>
      <c r="AE18" s="234" t="s">
        <v>156</v>
      </c>
      <c r="AF18" s="234"/>
      <c r="AG18" s="234"/>
      <c r="AH18" s="61">
        <v>180</v>
      </c>
      <c r="AI18" s="62"/>
      <c r="AJ18" s="63">
        <f>AJ17+1</f>
        <v>3</v>
      </c>
      <c r="AK18" s="64"/>
      <c r="AL18" s="34">
        <f t="shared" si="0"/>
        <v>0</v>
      </c>
    </row>
    <row r="19" spans="2:38" ht="45.95" customHeight="1" thickBot="1">
      <c r="O19"/>
      <c r="P19"/>
      <c r="Q19" s="28">
        <f>M19*P19</f>
        <v>0</v>
      </c>
      <c r="AA19" s="75"/>
      <c r="AB19" s="76"/>
      <c r="AJ19"/>
      <c r="AK19"/>
      <c r="AL19" s="34">
        <f t="shared" si="0"/>
        <v>0</v>
      </c>
    </row>
    <row r="20" spans="2:38" ht="45.95" customHeight="1" thickBot="1">
      <c r="H20" s="251" t="s">
        <v>109</v>
      </c>
      <c r="I20" s="242"/>
      <c r="J20" s="242" t="s">
        <v>26</v>
      </c>
      <c r="K20" s="242"/>
      <c r="L20" s="243"/>
      <c r="M20" s="20" t="s">
        <v>2</v>
      </c>
      <c r="O20" s="200" t="s">
        <v>22</v>
      </c>
      <c r="P20" s="206"/>
      <c r="Q20" s="28"/>
      <c r="AA20" s="77"/>
      <c r="AB20" s="78"/>
      <c r="AE20" s="200" t="s">
        <v>158</v>
      </c>
      <c r="AF20" s="201"/>
      <c r="AG20" s="233"/>
      <c r="AH20" s="57" t="s">
        <v>2</v>
      </c>
      <c r="AI20" s="58"/>
      <c r="AJ20" s="200" t="s">
        <v>19</v>
      </c>
      <c r="AK20" s="206"/>
      <c r="AL20" s="34"/>
    </row>
    <row r="21" spans="2:38" ht="45.95" customHeight="1" thickBot="1">
      <c r="H21" s="393" t="s">
        <v>111</v>
      </c>
      <c r="I21" s="263"/>
      <c r="J21" s="264" t="s">
        <v>112</v>
      </c>
      <c r="K21" s="265"/>
      <c r="L21" s="265"/>
      <c r="M21" s="394"/>
      <c r="O21" s="267" t="s">
        <v>27</v>
      </c>
      <c r="P21" s="268"/>
      <c r="Q21" s="28">
        <f t="shared" ref="Q21:Q26" si="3">M21*P21</f>
        <v>0</v>
      </c>
      <c r="AA21" s="77"/>
      <c r="AB21" s="78"/>
      <c r="AE21" s="234" t="s">
        <v>28</v>
      </c>
      <c r="AF21" s="234"/>
      <c r="AG21" s="234"/>
      <c r="AH21" s="61">
        <v>1</v>
      </c>
      <c r="AI21" s="62"/>
      <c r="AJ21" s="63">
        <v>1</v>
      </c>
      <c r="AK21" s="64"/>
      <c r="AL21" s="34">
        <f t="shared" si="0"/>
        <v>0</v>
      </c>
    </row>
    <row r="22" spans="2:38" ht="45.95" customHeight="1" thickBot="1">
      <c r="H22" s="229" t="s">
        <v>110</v>
      </c>
      <c r="I22" s="230"/>
      <c r="J22" s="273" t="s">
        <v>29</v>
      </c>
      <c r="K22" s="273"/>
      <c r="L22" s="273"/>
      <c r="M22" s="66">
        <v>920</v>
      </c>
      <c r="O22" s="80">
        <v>1</v>
      </c>
      <c r="P22" s="81"/>
      <c r="Q22" s="28">
        <f t="shared" si="3"/>
        <v>0</v>
      </c>
      <c r="AA22" s="82"/>
      <c r="AB22" s="83"/>
      <c r="AE22" s="234" t="s">
        <v>30</v>
      </c>
      <c r="AF22" s="234"/>
      <c r="AG22" s="234"/>
      <c r="AH22" s="61">
        <v>1</v>
      </c>
      <c r="AI22" s="62"/>
      <c r="AJ22" s="63">
        <f>AJ21+1</f>
        <v>2</v>
      </c>
      <c r="AK22" s="64"/>
      <c r="AL22" s="34">
        <f t="shared" si="0"/>
        <v>0</v>
      </c>
    </row>
    <row r="23" spans="2:38" ht="45.95" customHeight="1" thickBot="1">
      <c r="H23" s="269"/>
      <c r="I23" s="270"/>
      <c r="J23" s="256" t="s">
        <v>31</v>
      </c>
      <c r="K23" s="256"/>
      <c r="L23" s="256"/>
      <c r="M23" s="84">
        <v>1050</v>
      </c>
      <c r="O23" s="85">
        <f>O22+1</f>
        <v>2</v>
      </c>
      <c r="P23" s="86"/>
      <c r="Q23" s="28">
        <f>M23*P23</f>
        <v>0</v>
      </c>
      <c r="AE23" s="234" t="s">
        <v>32</v>
      </c>
      <c r="AF23" s="234"/>
      <c r="AG23" s="234"/>
      <c r="AH23" s="61">
        <v>1</v>
      </c>
      <c r="AI23" s="62"/>
      <c r="AJ23" s="63">
        <f>AJ22+1</f>
        <v>3</v>
      </c>
      <c r="AK23" s="64"/>
      <c r="AL23" s="34">
        <f t="shared" si="0"/>
        <v>0</v>
      </c>
    </row>
    <row r="24" spans="2:38" ht="45.95" customHeight="1" thickBot="1">
      <c r="H24" s="271"/>
      <c r="I24" s="272"/>
      <c r="J24" s="259" t="s">
        <v>33</v>
      </c>
      <c r="K24" s="259"/>
      <c r="L24" s="259"/>
      <c r="M24" s="87">
        <v>1180</v>
      </c>
      <c r="O24" s="68">
        <f>O23+1</f>
        <v>3</v>
      </c>
      <c r="P24" s="69"/>
      <c r="Q24" s="28">
        <f t="shared" si="3"/>
        <v>0</v>
      </c>
      <c r="AA24" s="202" t="s">
        <v>168</v>
      </c>
      <c r="AB24" s="203"/>
      <c r="AJ24"/>
      <c r="AK24"/>
      <c r="AL24" s="34">
        <f t="shared" si="0"/>
        <v>0</v>
      </c>
    </row>
    <row r="25" spans="2:38" ht="45.95" customHeight="1" thickBot="1">
      <c r="B25" s="12"/>
      <c r="H25" s="254" t="s">
        <v>34</v>
      </c>
      <c r="I25" s="255"/>
      <c r="J25" s="287" t="s">
        <v>35</v>
      </c>
      <c r="K25" s="287"/>
      <c r="L25" s="288"/>
      <c r="M25" s="88">
        <v>1230</v>
      </c>
      <c r="O25" s="90">
        <f>O24+1</f>
        <v>4</v>
      </c>
      <c r="P25" s="91"/>
      <c r="Q25" s="28">
        <f t="shared" si="3"/>
        <v>0</v>
      </c>
      <c r="AA25" s="249" t="s">
        <v>169</v>
      </c>
      <c r="AB25" s="250"/>
      <c r="AE25" s="200" t="s">
        <v>159</v>
      </c>
      <c r="AF25" s="201"/>
      <c r="AG25" s="233"/>
      <c r="AH25" s="57" t="s">
        <v>113</v>
      </c>
      <c r="AJ25"/>
      <c r="AK25"/>
      <c r="AL25" s="34"/>
    </row>
    <row r="26" spans="2:38" ht="45.95" customHeight="1" thickBot="1">
      <c r="Q26" s="28">
        <f t="shared" si="3"/>
        <v>0</v>
      </c>
      <c r="AA26" s="92" t="s">
        <v>36</v>
      </c>
      <c r="AB26" s="93"/>
      <c r="AE26" s="234" t="s">
        <v>160</v>
      </c>
      <c r="AF26" s="234"/>
      <c r="AG26" s="252"/>
      <c r="AH26" s="253"/>
      <c r="AJ26"/>
      <c r="AK26"/>
      <c r="AL26" s="34">
        <f t="shared" si="0"/>
        <v>0</v>
      </c>
    </row>
    <row r="27" spans="2:38" ht="45.95" customHeight="1" thickBot="1">
      <c r="H27" s="240" t="s">
        <v>37</v>
      </c>
      <c r="I27" s="241"/>
      <c r="J27" s="242"/>
      <c r="K27" s="242" t="s">
        <v>38</v>
      </c>
      <c r="L27" s="243"/>
      <c r="M27" s="20" t="s">
        <v>2</v>
      </c>
      <c r="O27" s="200" t="s">
        <v>39</v>
      </c>
      <c r="P27" s="206"/>
      <c r="Q27" s="28"/>
      <c r="AA27" s="94" t="s">
        <v>40</v>
      </c>
      <c r="AB27" s="93"/>
      <c r="AJ27"/>
      <c r="AK27"/>
      <c r="AL27" s="34">
        <f t="shared" si="0"/>
        <v>0</v>
      </c>
    </row>
    <row r="28" spans="2:38" ht="45.95" customHeight="1" thickBot="1">
      <c r="H28" s="229" t="s">
        <v>193</v>
      </c>
      <c r="I28" s="230"/>
      <c r="J28" s="95" t="s">
        <v>41</v>
      </c>
      <c r="K28" s="191" t="s">
        <v>99</v>
      </c>
      <c r="L28" s="191" t="s">
        <v>117</v>
      </c>
      <c r="M28" s="181">
        <v>1560</v>
      </c>
      <c r="O28" s="187">
        <v>1</v>
      </c>
      <c r="P28" s="198"/>
      <c r="Q28" s="28">
        <f t="shared" ref="Q28:Q36" si="4">M28*P28</f>
        <v>0</v>
      </c>
      <c r="AA28" s="249" t="s">
        <v>170</v>
      </c>
      <c r="AB28" s="250"/>
      <c r="AE28" s="200" t="s">
        <v>162</v>
      </c>
      <c r="AF28" s="201"/>
      <c r="AG28" s="233"/>
      <c r="AH28" s="197" t="s">
        <v>161</v>
      </c>
      <c r="AI28" s="58"/>
      <c r="AJ28"/>
      <c r="AK28"/>
      <c r="AL28" s="34"/>
    </row>
    <row r="29" spans="2:38" ht="45.95" customHeight="1">
      <c r="B29" s="12"/>
      <c r="H29" s="269"/>
      <c r="I29" s="270"/>
      <c r="J29" s="95" t="s">
        <v>42</v>
      </c>
      <c r="K29" s="95" t="s">
        <v>99</v>
      </c>
      <c r="L29" s="95" t="s">
        <v>118</v>
      </c>
      <c r="M29" s="181">
        <f t="shared" ref="M29:M35" si="5">M28+250</f>
        <v>1810</v>
      </c>
      <c r="O29" s="187">
        <f t="shared" ref="O29:O35" si="6">O28+1</f>
        <v>2</v>
      </c>
      <c r="P29" s="188"/>
      <c r="Q29" s="28">
        <f t="shared" si="4"/>
        <v>0</v>
      </c>
      <c r="AA29" s="92" t="s">
        <v>36</v>
      </c>
      <c r="AB29" s="93"/>
      <c r="AE29" s="257" t="s">
        <v>163</v>
      </c>
      <c r="AF29" s="258"/>
      <c r="AG29" s="257"/>
      <c r="AH29" s="258"/>
      <c r="AI29" s="62"/>
      <c r="AJ29"/>
      <c r="AK29"/>
      <c r="AL29" s="34">
        <f t="shared" si="0"/>
        <v>0</v>
      </c>
    </row>
    <row r="30" spans="2:38" ht="45.95" customHeight="1" thickBot="1">
      <c r="B30" s="12"/>
      <c r="H30" s="269"/>
      <c r="I30" s="270"/>
      <c r="J30" s="95" t="s">
        <v>43</v>
      </c>
      <c r="K30" s="95" t="s">
        <v>99</v>
      </c>
      <c r="L30" s="95" t="s">
        <v>119</v>
      </c>
      <c r="M30" s="181">
        <f t="shared" si="5"/>
        <v>2060</v>
      </c>
      <c r="O30" s="187">
        <f t="shared" si="6"/>
        <v>3</v>
      </c>
      <c r="P30" s="188"/>
      <c r="Q30" s="28">
        <f t="shared" si="4"/>
        <v>0</v>
      </c>
      <c r="AA30" s="94" t="s">
        <v>40</v>
      </c>
      <c r="AB30" s="96"/>
      <c r="AE30" s="395" t="s">
        <v>196</v>
      </c>
      <c r="AF30" s="395"/>
      <c r="AG30" s="260"/>
      <c r="AH30" s="261"/>
      <c r="AI30" s="62"/>
      <c r="AJ30" s="97"/>
      <c r="AK30" s="98"/>
      <c r="AL30" s="34">
        <f t="shared" si="0"/>
        <v>0</v>
      </c>
    </row>
    <row r="31" spans="2:38" ht="45.95" customHeight="1">
      <c r="B31" s="12"/>
      <c r="H31" s="269"/>
      <c r="I31" s="270"/>
      <c r="J31" s="95" t="s">
        <v>44</v>
      </c>
      <c r="K31" s="95" t="s">
        <v>99</v>
      </c>
      <c r="L31" s="95" t="s">
        <v>120</v>
      </c>
      <c r="M31" s="181">
        <f t="shared" si="5"/>
        <v>2310</v>
      </c>
      <c r="O31" s="187">
        <f t="shared" si="6"/>
        <v>4</v>
      </c>
      <c r="P31" s="188"/>
      <c r="Q31" s="28">
        <f t="shared" si="4"/>
        <v>0</v>
      </c>
      <c r="S31" s="279" t="s">
        <v>172</v>
      </c>
      <c r="T31" s="279"/>
      <c r="U31" s="279"/>
      <c r="V31" s="279"/>
      <c r="AB31" s="99"/>
      <c r="AE31" s="395" t="s">
        <v>197</v>
      </c>
      <c r="AF31" s="395"/>
      <c r="AG31" s="260"/>
      <c r="AH31" s="261"/>
      <c r="AI31" s="62"/>
      <c r="AJ31" s="97"/>
      <c r="AK31" s="98"/>
      <c r="AL31" s="34">
        <f t="shared" si="0"/>
        <v>0</v>
      </c>
    </row>
    <row r="32" spans="2:38" ht="45.95" customHeight="1">
      <c r="B32" s="12"/>
      <c r="H32" s="269"/>
      <c r="I32" s="270"/>
      <c r="J32" s="95" t="s">
        <v>45</v>
      </c>
      <c r="K32" s="95" t="s">
        <v>99</v>
      </c>
      <c r="L32" s="95" t="s">
        <v>121</v>
      </c>
      <c r="M32" s="181">
        <f t="shared" si="5"/>
        <v>2560</v>
      </c>
      <c r="O32" s="187">
        <f t="shared" si="6"/>
        <v>5</v>
      </c>
      <c r="P32" s="188"/>
      <c r="Q32" s="28">
        <f>M32*P32</f>
        <v>0</v>
      </c>
      <c r="S32" s="280"/>
      <c r="T32" s="280"/>
      <c r="U32" s="280"/>
      <c r="V32" s="280"/>
      <c r="AB32" s="99"/>
      <c r="AE32" s="395" t="s">
        <v>198</v>
      </c>
      <c r="AF32" s="395"/>
      <c r="AG32" s="260"/>
      <c r="AH32" s="261"/>
      <c r="AI32" s="62"/>
      <c r="AJ32" s="97"/>
      <c r="AK32" s="98"/>
      <c r="AL32" s="34">
        <f t="shared" si="0"/>
        <v>0</v>
      </c>
    </row>
    <row r="33" spans="2:38" ht="45.95" customHeight="1">
      <c r="B33" s="12"/>
      <c r="H33" s="269"/>
      <c r="I33" s="270"/>
      <c r="J33" s="95" t="s">
        <v>46</v>
      </c>
      <c r="K33" s="95" t="s">
        <v>99</v>
      </c>
      <c r="L33" s="95" t="s">
        <v>122</v>
      </c>
      <c r="M33" s="181">
        <f t="shared" si="5"/>
        <v>2810</v>
      </c>
      <c r="O33" s="187">
        <f t="shared" si="6"/>
        <v>6</v>
      </c>
      <c r="P33" s="188"/>
      <c r="Q33" s="28">
        <f t="shared" si="4"/>
        <v>0</v>
      </c>
      <c r="S33" s="280"/>
      <c r="T33" s="280"/>
      <c r="U33" s="280"/>
      <c r="V33" s="280"/>
      <c r="AE33" s="236" t="s">
        <v>167</v>
      </c>
      <c r="AF33" s="236"/>
      <c r="AG33" s="274"/>
      <c r="AH33" s="258"/>
      <c r="AI33" s="62"/>
      <c r="AJ33" s="97"/>
      <c r="AK33" s="98"/>
      <c r="AL33" s="34">
        <f t="shared" si="0"/>
        <v>0</v>
      </c>
    </row>
    <row r="34" spans="2:38" ht="45.95" customHeight="1">
      <c r="B34" s="12"/>
      <c r="H34" s="269"/>
      <c r="I34" s="270"/>
      <c r="J34" s="95" t="s">
        <v>47</v>
      </c>
      <c r="K34" s="95" t="s">
        <v>99</v>
      </c>
      <c r="L34" s="95" t="s">
        <v>123</v>
      </c>
      <c r="M34" s="181">
        <f t="shared" si="5"/>
        <v>3060</v>
      </c>
      <c r="O34" s="187">
        <f t="shared" si="6"/>
        <v>7</v>
      </c>
      <c r="P34" s="188"/>
      <c r="Q34" s="28">
        <f t="shared" si="4"/>
        <v>0</v>
      </c>
      <c r="S34" s="279" t="s">
        <v>173</v>
      </c>
      <c r="T34" s="279"/>
      <c r="U34" s="279"/>
      <c r="V34" s="279"/>
      <c r="AJ34"/>
      <c r="AK34" s="98"/>
      <c r="AL34" s="34">
        <f t="shared" si="0"/>
        <v>0</v>
      </c>
    </row>
    <row r="35" spans="2:38" ht="45.95" customHeight="1" thickBot="1">
      <c r="B35" s="12"/>
      <c r="H35" s="271"/>
      <c r="I35" s="272"/>
      <c r="J35" s="186" t="s">
        <v>48</v>
      </c>
      <c r="K35" s="186" t="s">
        <v>99</v>
      </c>
      <c r="L35" s="186" t="s">
        <v>124</v>
      </c>
      <c r="M35" s="148">
        <f t="shared" si="5"/>
        <v>3310</v>
      </c>
      <c r="O35" s="189">
        <f t="shared" si="6"/>
        <v>8</v>
      </c>
      <c r="P35" s="190"/>
      <c r="Q35" s="28">
        <f t="shared" si="4"/>
        <v>0</v>
      </c>
      <c r="S35" s="280"/>
      <c r="T35" s="280"/>
      <c r="U35" s="280"/>
      <c r="V35" s="280"/>
      <c r="AL35" s="34">
        <f t="shared" si="0"/>
        <v>0</v>
      </c>
    </row>
    <row r="36" spans="2:38" ht="45.95" customHeight="1" thickBot="1">
      <c r="B36" s="12"/>
      <c r="O36"/>
      <c r="P36"/>
      <c r="Q36" s="28">
        <f t="shared" si="4"/>
        <v>0</v>
      </c>
      <c r="S36" s="280"/>
      <c r="T36" s="280"/>
      <c r="U36" s="280"/>
      <c r="V36" s="280"/>
      <c r="AC36" s="281" t="s">
        <v>49</v>
      </c>
      <c r="AD36" s="282"/>
      <c r="AE36" s="282"/>
      <c r="AF36" s="282"/>
      <c r="AG36" s="283"/>
      <c r="AH36" s="12"/>
      <c r="AI36" s="12"/>
      <c r="AJ36" s="12"/>
      <c r="AK36" s="12"/>
      <c r="AL36" s="34">
        <f t="shared" si="0"/>
        <v>0</v>
      </c>
    </row>
    <row r="37" spans="2:38" ht="45.95" customHeight="1" thickBot="1">
      <c r="B37" s="200" t="s">
        <v>127</v>
      </c>
      <c r="C37" s="201"/>
      <c r="D37" s="309" t="s">
        <v>130</v>
      </c>
      <c r="E37" s="237"/>
      <c r="F37" s="203"/>
      <c r="G37" s="310" t="s">
        <v>131</v>
      </c>
      <c r="H37" s="201"/>
      <c r="I37" s="233"/>
      <c r="J37" s="168" t="s">
        <v>50</v>
      </c>
      <c r="K37" s="201" t="s">
        <v>133</v>
      </c>
      <c r="L37" s="201"/>
      <c r="M37" s="160" t="s">
        <v>2</v>
      </c>
      <c r="N37" s="12"/>
      <c r="O37" s="202" t="s">
        <v>51</v>
      </c>
      <c r="P37" s="203"/>
      <c r="Q37" s="28"/>
      <c r="S37" s="279" t="s">
        <v>174</v>
      </c>
      <c r="T37" s="279"/>
      <c r="U37" s="279"/>
      <c r="V37" s="279"/>
      <c r="AC37" s="284"/>
      <c r="AD37" s="285"/>
      <c r="AE37" s="285"/>
      <c r="AF37" s="285"/>
      <c r="AG37" s="286"/>
      <c r="AH37" s="100" t="s">
        <v>2</v>
      </c>
      <c r="AI37" s="12"/>
      <c r="AJ37" s="290" t="s">
        <v>6</v>
      </c>
      <c r="AK37" s="291"/>
      <c r="AL37" s="34"/>
    </row>
    <row r="38" spans="2:38" ht="45.95" customHeight="1">
      <c r="B38" s="300" t="s">
        <v>96</v>
      </c>
      <c r="C38" s="301"/>
      <c r="D38" s="302" t="s">
        <v>126</v>
      </c>
      <c r="E38" s="302"/>
      <c r="F38" s="302"/>
      <c r="G38" s="303" t="s">
        <v>52</v>
      </c>
      <c r="H38" s="303" t="s">
        <v>52</v>
      </c>
      <c r="I38" s="303"/>
      <c r="J38" s="169" t="s">
        <v>52</v>
      </c>
      <c r="K38" s="301" t="s">
        <v>53</v>
      </c>
      <c r="L38" s="301"/>
      <c r="M38" s="123">
        <v>679</v>
      </c>
      <c r="N38" s="12"/>
      <c r="O38" s="195">
        <v>1</v>
      </c>
      <c r="P38" s="199"/>
      <c r="Q38" s="28">
        <f>M38*P38</f>
        <v>0</v>
      </c>
      <c r="S38" s="280"/>
      <c r="T38" s="280"/>
      <c r="U38" s="280"/>
      <c r="V38" s="280"/>
      <c r="AC38" s="292" t="s">
        <v>199</v>
      </c>
      <c r="AD38" s="294" t="s">
        <v>54</v>
      </c>
      <c r="AE38" s="295"/>
      <c r="AF38" s="295"/>
      <c r="AG38" s="296"/>
      <c r="AH38" s="102">
        <v>68</v>
      </c>
      <c r="AI38" s="103"/>
      <c r="AJ38" s="104">
        <v>1</v>
      </c>
      <c r="AK38" s="105"/>
      <c r="AL38" s="34">
        <f t="shared" si="0"/>
        <v>0</v>
      </c>
    </row>
    <row r="39" spans="2:38" ht="45.95" customHeight="1" thickBot="1">
      <c r="B39" s="231" t="s">
        <v>99</v>
      </c>
      <c r="C39" s="232"/>
      <c r="D39" s="304" t="s">
        <v>129</v>
      </c>
      <c r="E39" s="305"/>
      <c r="F39" s="306"/>
      <c r="G39" s="307" t="s">
        <v>132</v>
      </c>
      <c r="H39" s="308"/>
      <c r="I39" s="232"/>
      <c r="J39" s="170" t="s">
        <v>55</v>
      </c>
      <c r="K39" s="307" t="s">
        <v>53</v>
      </c>
      <c r="L39" s="232"/>
      <c r="M39" s="71">
        <v>1360</v>
      </c>
      <c r="N39" s="12"/>
      <c r="O39" s="179">
        <v>2</v>
      </c>
      <c r="P39" s="129"/>
      <c r="Q39" s="28">
        <f>M39*P39</f>
        <v>0</v>
      </c>
      <c r="S39" s="280"/>
      <c r="T39" s="280"/>
      <c r="U39" s="280"/>
      <c r="V39" s="280"/>
      <c r="AC39" s="293"/>
      <c r="AD39" s="297" t="s">
        <v>56</v>
      </c>
      <c r="AE39" s="298"/>
      <c r="AF39" s="298"/>
      <c r="AG39" s="299"/>
      <c r="AH39" s="106">
        <v>172</v>
      </c>
      <c r="AI39" s="103"/>
      <c r="AJ39" s="107">
        <f>AJ38+1</f>
        <v>2</v>
      </c>
      <c r="AK39" s="108"/>
      <c r="AL39" s="34">
        <f t="shared" si="0"/>
        <v>0</v>
      </c>
    </row>
    <row r="40" spans="2:38" ht="45.95" customHeight="1">
      <c r="B40" s="22" t="s">
        <v>128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8">
        <f>M40*P40</f>
        <v>0</v>
      </c>
      <c r="S40" s="279" t="s">
        <v>175</v>
      </c>
      <c r="T40" s="279"/>
      <c r="U40" s="279"/>
      <c r="V40" s="279"/>
      <c r="AC40" s="293"/>
      <c r="AD40" s="297" t="s">
        <v>57</v>
      </c>
      <c r="AE40" s="298"/>
      <c r="AF40" s="298"/>
      <c r="AG40" s="299"/>
      <c r="AH40" s="106">
        <v>1007</v>
      </c>
      <c r="AI40" s="12"/>
      <c r="AJ40" s="107">
        <f t="shared" ref="AJ40:AJ58" si="7">AJ39+1</f>
        <v>3</v>
      </c>
      <c r="AK40" s="108"/>
      <c r="AL40" s="34">
        <f t="shared" si="0"/>
        <v>0</v>
      </c>
    </row>
    <row r="41" spans="2:38" ht="45.95" customHeight="1">
      <c r="I41" s="22"/>
      <c r="J41" s="22"/>
      <c r="K41" s="22"/>
      <c r="L41" s="22"/>
      <c r="M41" s="22"/>
      <c r="N41" s="22"/>
      <c r="O41" s="22"/>
      <c r="P41" s="22"/>
      <c r="Q41" s="28">
        <f>M41*P41</f>
        <v>0</v>
      </c>
      <c r="S41" s="280"/>
      <c r="T41" s="280"/>
      <c r="U41" s="280"/>
      <c r="V41" s="280"/>
      <c r="AC41" s="293"/>
      <c r="AD41" s="297" t="s">
        <v>58</v>
      </c>
      <c r="AE41" s="298"/>
      <c r="AF41" s="298"/>
      <c r="AG41" s="299"/>
      <c r="AH41" s="84" t="s">
        <v>59</v>
      </c>
      <c r="AI41" s="12"/>
      <c r="AJ41" s="107">
        <f t="shared" si="7"/>
        <v>4</v>
      </c>
      <c r="AK41" s="108"/>
      <c r="AL41" s="34"/>
    </row>
    <row r="42" spans="2:38" ht="45.95" customHeight="1" thickBot="1">
      <c r="O42"/>
      <c r="P42"/>
      <c r="Q42" s="28">
        <f>M42*P42</f>
        <v>0</v>
      </c>
      <c r="S42" s="280"/>
      <c r="T42" s="280"/>
      <c r="U42" s="280"/>
      <c r="V42" s="280"/>
      <c r="AC42" s="293"/>
      <c r="AD42" s="297" t="s">
        <v>60</v>
      </c>
      <c r="AE42" s="298"/>
      <c r="AF42" s="298"/>
      <c r="AG42" s="299"/>
      <c r="AH42" s="106">
        <v>256</v>
      </c>
      <c r="AI42" s="12"/>
      <c r="AJ42" s="107">
        <f t="shared" si="7"/>
        <v>5</v>
      </c>
      <c r="AK42" s="108"/>
      <c r="AL42" s="34">
        <f t="shared" si="0"/>
        <v>0</v>
      </c>
    </row>
    <row r="43" spans="2:38" ht="45.95" customHeight="1" thickBot="1">
      <c r="K43" s="202" t="s">
        <v>194</v>
      </c>
      <c r="L43" s="237"/>
      <c r="M43" s="109" t="s">
        <v>2</v>
      </c>
      <c r="N43" s="12"/>
      <c r="O43" s="202" t="s">
        <v>61</v>
      </c>
      <c r="P43" s="203"/>
      <c r="Q43" s="28"/>
      <c r="S43" s="279" t="s">
        <v>176</v>
      </c>
      <c r="T43" s="279"/>
      <c r="U43" s="279"/>
      <c r="V43" s="279"/>
      <c r="AC43" s="293"/>
      <c r="AD43" s="297" t="s">
        <v>62</v>
      </c>
      <c r="AE43" s="298"/>
      <c r="AF43" s="298"/>
      <c r="AG43" s="299"/>
      <c r="AH43" s="106">
        <v>202</v>
      </c>
      <c r="AI43" s="12"/>
      <c r="AJ43" s="107">
        <f t="shared" si="7"/>
        <v>6</v>
      </c>
      <c r="AK43" s="108"/>
      <c r="AL43" s="34">
        <f t="shared" si="0"/>
        <v>0</v>
      </c>
    </row>
    <row r="44" spans="2:38" ht="45.95" customHeight="1">
      <c r="K44" s="320" t="s">
        <v>8</v>
      </c>
      <c r="L44" s="321"/>
      <c r="M44" s="110">
        <v>0</v>
      </c>
      <c r="N44" s="12"/>
      <c r="O44" s="111">
        <v>1</v>
      </c>
      <c r="P44" s="112"/>
      <c r="Q44" s="28">
        <f>M44*P44</f>
        <v>0</v>
      </c>
      <c r="S44" s="280"/>
      <c r="T44" s="280"/>
      <c r="U44" s="280"/>
      <c r="V44" s="280"/>
      <c r="AC44" s="293"/>
      <c r="AD44" s="297" t="s">
        <v>185</v>
      </c>
      <c r="AE44" s="298"/>
      <c r="AF44" s="298"/>
      <c r="AG44" s="299"/>
      <c r="AH44" s="106" t="s">
        <v>59</v>
      </c>
      <c r="AI44" s="12"/>
      <c r="AJ44" s="107">
        <f t="shared" si="7"/>
        <v>7</v>
      </c>
      <c r="AK44" s="108"/>
      <c r="AL44" s="34"/>
    </row>
    <row r="45" spans="2:38" ht="45.95" customHeight="1" thickBot="1">
      <c r="K45" s="113" t="s">
        <v>140</v>
      </c>
      <c r="L45" s="114" t="s">
        <v>63</v>
      </c>
      <c r="M45" s="115">
        <v>290.17857142857139</v>
      </c>
      <c r="N45" s="12"/>
      <c r="O45" s="116">
        <f>O44+1</f>
        <v>2</v>
      </c>
      <c r="P45" s="101"/>
      <c r="Q45" s="28">
        <f>M45*P45</f>
        <v>0</v>
      </c>
      <c r="S45" s="280"/>
      <c r="T45" s="280"/>
      <c r="U45" s="280"/>
      <c r="V45" s="280"/>
      <c r="AC45" s="326"/>
      <c r="AD45" s="396"/>
      <c r="AE45" s="397"/>
      <c r="AF45" s="397"/>
      <c r="AG45" s="398"/>
      <c r="AH45" s="143"/>
      <c r="AI45" s="12"/>
      <c r="AJ45" s="117">
        <v>8</v>
      </c>
      <c r="AK45" s="118"/>
      <c r="AL45" s="34">
        <f t="shared" si="0"/>
        <v>0</v>
      </c>
    </row>
    <row r="46" spans="2:38" ht="45.95" customHeight="1">
      <c r="K46" s="324" t="s">
        <v>64</v>
      </c>
      <c r="L46" s="119" t="s">
        <v>65</v>
      </c>
      <c r="M46" s="120">
        <v>583.79120879120865</v>
      </c>
      <c r="N46" s="31"/>
      <c r="O46" s="121">
        <f>O45+1</f>
        <v>3</v>
      </c>
      <c r="P46" s="122"/>
      <c r="Q46" s="28">
        <f>M46*P46</f>
        <v>0</v>
      </c>
      <c r="S46" s="279" t="s">
        <v>177</v>
      </c>
      <c r="T46" s="279"/>
      <c r="U46" s="279"/>
      <c r="V46" s="279"/>
      <c r="AC46" s="314" t="s">
        <v>200</v>
      </c>
      <c r="AD46" s="317" t="s">
        <v>66</v>
      </c>
      <c r="AE46" s="213"/>
      <c r="AF46" s="213"/>
      <c r="AG46" s="213"/>
      <c r="AH46" s="123">
        <f>3280-500</f>
        <v>2780</v>
      </c>
      <c r="AJ46" s="124">
        <v>9</v>
      </c>
      <c r="AK46" s="125"/>
      <c r="AL46" s="34">
        <f t="shared" si="0"/>
        <v>0</v>
      </c>
    </row>
    <row r="47" spans="2:38" ht="45.95" customHeight="1" thickBot="1">
      <c r="K47" s="325"/>
      <c r="L47" s="126" t="s">
        <v>67</v>
      </c>
      <c r="M47" s="127">
        <v>583.79120879120865</v>
      </c>
      <c r="N47" s="12"/>
      <c r="O47" s="128">
        <f>O46+1</f>
        <v>4</v>
      </c>
      <c r="P47" s="129"/>
      <c r="Q47" s="28">
        <f>M47*P47</f>
        <v>0</v>
      </c>
      <c r="S47" s="280"/>
      <c r="T47" s="280"/>
      <c r="U47" s="280"/>
      <c r="V47" s="280"/>
      <c r="AC47" s="315"/>
      <c r="AD47" s="318" t="s">
        <v>68</v>
      </c>
      <c r="AE47" s="319"/>
      <c r="AF47" s="319"/>
      <c r="AG47" s="319"/>
      <c r="AH47" s="130">
        <v>3960</v>
      </c>
      <c r="AJ47" s="131">
        <f>AJ46+1</f>
        <v>10</v>
      </c>
      <c r="AK47" s="132"/>
      <c r="AL47" s="34">
        <f t="shared" si="0"/>
        <v>0</v>
      </c>
    </row>
    <row r="48" spans="2:38" ht="45.95" customHeight="1" thickBot="1">
      <c r="O48"/>
      <c r="P48"/>
      <c r="Q48" s="28">
        <f>M48*P48</f>
        <v>0</v>
      </c>
      <c r="S48" s="280"/>
      <c r="T48" s="280"/>
      <c r="U48" s="280"/>
      <c r="V48" s="280"/>
      <c r="AC48" s="315"/>
      <c r="AD48" s="318"/>
      <c r="AE48" s="319"/>
      <c r="AF48" s="319"/>
      <c r="AG48" s="319"/>
      <c r="AH48" s="130"/>
      <c r="AJ48" s="131">
        <f t="shared" ref="AJ48:AJ53" si="8">AJ47+1</f>
        <v>11</v>
      </c>
      <c r="AK48" s="132"/>
      <c r="AL48" s="34">
        <f t="shared" si="0"/>
        <v>0</v>
      </c>
    </row>
    <row r="49" spans="11:38" ht="42" customHeight="1" thickBot="1">
      <c r="K49" s="202" t="s">
        <v>135</v>
      </c>
      <c r="L49" s="237"/>
      <c r="M49" s="109" t="s">
        <v>2</v>
      </c>
      <c r="N49" s="12"/>
      <c r="O49" s="202" t="s">
        <v>69</v>
      </c>
      <c r="P49" s="203"/>
      <c r="Q49" s="28"/>
      <c r="S49" s="279" t="s">
        <v>178</v>
      </c>
      <c r="T49" s="279"/>
      <c r="U49" s="279"/>
      <c r="V49" s="279"/>
      <c r="AC49" s="315"/>
      <c r="AD49" s="318"/>
      <c r="AE49" s="319"/>
      <c r="AF49" s="319"/>
      <c r="AG49" s="319"/>
      <c r="AH49" s="130"/>
      <c r="AJ49" s="131">
        <f t="shared" si="8"/>
        <v>12</v>
      </c>
      <c r="AK49" s="132"/>
      <c r="AL49" s="34">
        <f t="shared" si="0"/>
        <v>0</v>
      </c>
    </row>
    <row r="50" spans="11:38" ht="42" customHeight="1" thickBot="1">
      <c r="K50" s="320" t="s">
        <v>8</v>
      </c>
      <c r="L50" s="321"/>
      <c r="M50" s="110">
        <v>0</v>
      </c>
      <c r="N50" s="12"/>
      <c r="O50" s="111">
        <v>1</v>
      </c>
      <c r="P50" s="112"/>
      <c r="Q50" s="28">
        <f>M50*P50</f>
        <v>0</v>
      </c>
      <c r="S50" s="280"/>
      <c r="T50" s="280"/>
      <c r="U50" s="280"/>
      <c r="V50" s="280"/>
      <c r="AC50" s="316"/>
      <c r="AD50" s="322"/>
      <c r="AE50" s="323"/>
      <c r="AF50" s="323"/>
      <c r="AG50" s="323"/>
      <c r="AH50" s="133"/>
      <c r="AJ50" s="134">
        <f t="shared" si="8"/>
        <v>13</v>
      </c>
      <c r="AK50" s="135"/>
      <c r="AL50" s="34">
        <f t="shared" si="0"/>
        <v>0</v>
      </c>
    </row>
    <row r="51" spans="11:38" ht="42" customHeight="1">
      <c r="K51" s="324" t="s">
        <v>138</v>
      </c>
      <c r="L51" s="119" t="s">
        <v>139</v>
      </c>
      <c r="M51" s="120">
        <v>200.8241758241758</v>
      </c>
      <c r="N51" s="31"/>
      <c r="O51" s="121">
        <f>O50+1</f>
        <v>2</v>
      </c>
      <c r="P51" s="122"/>
      <c r="Q51" s="28">
        <f>M51*P51</f>
        <v>0</v>
      </c>
      <c r="S51" s="280"/>
      <c r="T51" s="280"/>
      <c r="U51" s="280"/>
      <c r="V51" s="280"/>
      <c r="AC51" s="292" t="s">
        <v>201</v>
      </c>
      <c r="AD51" s="327" t="s">
        <v>70</v>
      </c>
      <c r="AE51" s="328"/>
      <c r="AF51" s="328"/>
      <c r="AG51" s="329"/>
      <c r="AH51" s="136">
        <v>260.5654761904762</v>
      </c>
      <c r="AJ51" s="137">
        <f t="shared" si="8"/>
        <v>14</v>
      </c>
      <c r="AK51" s="138"/>
      <c r="AL51" s="34">
        <f t="shared" si="0"/>
        <v>0</v>
      </c>
    </row>
    <row r="52" spans="11:38" ht="42" customHeight="1" thickBot="1">
      <c r="K52" s="325"/>
      <c r="L52" s="126" t="s">
        <v>71</v>
      </c>
      <c r="M52" s="127">
        <v>399</v>
      </c>
      <c r="N52" s="12"/>
      <c r="O52" s="128">
        <f>O51+1</f>
        <v>3</v>
      </c>
      <c r="P52" s="129"/>
      <c r="Q52" s="28">
        <f>M52*P52</f>
        <v>0</v>
      </c>
      <c r="S52" s="12"/>
      <c r="AC52" s="293"/>
      <c r="AD52" s="349" t="s">
        <v>72</v>
      </c>
      <c r="AE52" s="331"/>
      <c r="AF52" s="331"/>
      <c r="AG52" s="332"/>
      <c r="AH52" s="139">
        <v>275</v>
      </c>
      <c r="AJ52" s="107">
        <f t="shared" si="8"/>
        <v>15</v>
      </c>
      <c r="AK52" s="108"/>
      <c r="AL52" s="34">
        <f t="shared" si="0"/>
        <v>0</v>
      </c>
    </row>
    <row r="53" spans="11:38" ht="42" customHeight="1" thickBot="1">
      <c r="O53"/>
      <c r="P53"/>
      <c r="Q53" s="28">
        <f>M53*P53</f>
        <v>0</v>
      </c>
      <c r="S53" s="12"/>
      <c r="T53" s="12"/>
      <c r="U53" s="346" t="s">
        <v>73</v>
      </c>
      <c r="V53" s="347"/>
      <c r="W53" s="347"/>
      <c r="X53" s="348"/>
      <c r="AC53" s="293"/>
      <c r="AD53" s="349" t="s">
        <v>74</v>
      </c>
      <c r="AE53" s="331"/>
      <c r="AF53" s="331"/>
      <c r="AG53" s="332"/>
      <c r="AH53" s="106" t="s">
        <v>59</v>
      </c>
      <c r="AI53" s="12"/>
      <c r="AJ53" s="107">
        <f t="shared" si="8"/>
        <v>16</v>
      </c>
      <c r="AK53" s="108"/>
      <c r="AL53" s="34"/>
    </row>
    <row r="54" spans="11:38" ht="42" customHeight="1" thickBot="1">
      <c r="K54" s="202" t="s">
        <v>136</v>
      </c>
      <c r="L54" s="237"/>
      <c r="M54" s="109" t="s">
        <v>2</v>
      </c>
      <c r="N54" s="12"/>
      <c r="O54" s="202" t="s">
        <v>75</v>
      </c>
      <c r="P54" s="203"/>
      <c r="Q54" s="28"/>
      <c r="S54" s="251" t="s">
        <v>179</v>
      </c>
      <c r="T54" s="243"/>
      <c r="U54" s="352">
        <f>SUM(Q5:Q66)+SUM(AL5:AL65)</f>
        <v>0</v>
      </c>
      <c r="V54" s="353"/>
      <c r="W54" s="353"/>
      <c r="X54" s="354"/>
      <c r="AC54" s="293"/>
      <c r="AD54" s="349"/>
      <c r="AE54" s="331"/>
      <c r="AF54" s="331"/>
      <c r="AG54" s="332"/>
      <c r="AH54" s="139"/>
      <c r="AI54" s="12"/>
      <c r="AJ54" s="107">
        <f t="shared" si="7"/>
        <v>17</v>
      </c>
      <c r="AK54" s="108"/>
      <c r="AL54" s="34">
        <f t="shared" si="0"/>
        <v>0</v>
      </c>
    </row>
    <row r="55" spans="11:38" ht="42" customHeight="1" thickBot="1">
      <c r="K55" s="229" t="s">
        <v>8</v>
      </c>
      <c r="L55" s="362"/>
      <c r="M55" s="140">
        <v>0</v>
      </c>
      <c r="N55" s="12"/>
      <c r="O55" s="116">
        <v>1</v>
      </c>
      <c r="P55" s="141"/>
      <c r="Q55" s="28">
        <f>M55*P55</f>
        <v>0</v>
      </c>
      <c r="S55" s="350"/>
      <c r="T55" s="351"/>
      <c r="U55" s="355"/>
      <c r="V55" s="356"/>
      <c r="W55" s="356"/>
      <c r="X55" s="357"/>
      <c r="AC55" s="293"/>
      <c r="AD55" s="399"/>
      <c r="AE55" s="400"/>
      <c r="AF55" s="400"/>
      <c r="AG55" s="401"/>
      <c r="AH55" s="142"/>
      <c r="AI55" s="12"/>
      <c r="AJ55" s="107">
        <f t="shared" si="7"/>
        <v>18</v>
      </c>
      <c r="AK55" s="108"/>
      <c r="AL55" s="34">
        <f t="shared" si="0"/>
        <v>0</v>
      </c>
    </row>
    <row r="56" spans="11:38" ht="42" customHeight="1" thickBot="1">
      <c r="K56" s="231" t="s">
        <v>138</v>
      </c>
      <c r="L56" s="363"/>
      <c r="M56" s="127">
        <v>177.48</v>
      </c>
      <c r="N56" s="31"/>
      <c r="O56" s="128">
        <v>2</v>
      </c>
      <c r="P56" s="129"/>
      <c r="Q56" s="28">
        <f>M56*P56</f>
        <v>0</v>
      </c>
      <c r="S56" s="333" t="s">
        <v>180</v>
      </c>
      <c r="T56" s="334"/>
      <c r="U56" s="337">
        <v>0</v>
      </c>
      <c r="V56" s="337">
        <v>0</v>
      </c>
      <c r="W56" s="339"/>
      <c r="X56" s="340"/>
      <c r="AC56" s="293"/>
      <c r="AD56" s="343"/>
      <c r="AE56" s="344"/>
      <c r="AF56" s="344"/>
      <c r="AG56" s="345"/>
      <c r="AH56" s="142"/>
      <c r="AI56" s="12"/>
      <c r="AJ56" s="107">
        <f t="shared" si="7"/>
        <v>19</v>
      </c>
      <c r="AK56" s="108"/>
      <c r="AL56" s="34">
        <f t="shared" si="0"/>
        <v>0</v>
      </c>
    </row>
    <row r="57" spans="11:38" ht="42" customHeight="1" thickBot="1">
      <c r="O57"/>
      <c r="P57"/>
      <c r="Q57" s="28">
        <f>M57*P57</f>
        <v>0</v>
      </c>
      <c r="S57" s="335"/>
      <c r="T57" s="336"/>
      <c r="U57" s="338"/>
      <c r="V57" s="338"/>
      <c r="W57" s="341"/>
      <c r="X57" s="342"/>
      <c r="AC57" s="293"/>
      <c r="AD57" s="343"/>
      <c r="AE57" s="344"/>
      <c r="AF57" s="344"/>
      <c r="AG57" s="345"/>
      <c r="AH57" s="142"/>
      <c r="AI57" s="12"/>
      <c r="AJ57" s="107">
        <f t="shared" si="7"/>
        <v>20</v>
      </c>
      <c r="AK57" s="108"/>
      <c r="AL57" s="34">
        <f t="shared" si="0"/>
        <v>0</v>
      </c>
    </row>
    <row r="58" spans="11:38" ht="42" customHeight="1" thickBot="1">
      <c r="K58" s="202" t="s">
        <v>137</v>
      </c>
      <c r="L58" s="237"/>
      <c r="M58" s="109" t="s">
        <v>2</v>
      </c>
      <c r="N58" s="12"/>
      <c r="O58" s="202" t="s">
        <v>75</v>
      </c>
      <c r="P58" s="203"/>
      <c r="Q58" s="28"/>
      <c r="S58" s="251" t="s">
        <v>181</v>
      </c>
      <c r="T58" s="242"/>
      <c r="U58" s="352">
        <f>IF(ISNUMBER(U54),(U54*(1-U56)*(1-V56)),"")</f>
        <v>0</v>
      </c>
      <c r="V58" s="353"/>
      <c r="W58" s="353"/>
      <c r="X58" s="354"/>
      <c r="AC58" s="326"/>
      <c r="AD58" s="365"/>
      <c r="AE58" s="366"/>
      <c r="AF58" s="366"/>
      <c r="AG58" s="367"/>
      <c r="AH58" s="143"/>
      <c r="AI58" s="12"/>
      <c r="AJ58" s="107">
        <f t="shared" si="7"/>
        <v>21</v>
      </c>
      <c r="AK58" s="144"/>
      <c r="AL58" s="34">
        <f t="shared" si="0"/>
        <v>0</v>
      </c>
    </row>
    <row r="59" spans="11:38" ht="42" customHeight="1" thickBot="1">
      <c r="K59" s="229" t="s">
        <v>8</v>
      </c>
      <c r="L59" s="362"/>
      <c r="M59" s="140">
        <v>0</v>
      </c>
      <c r="N59" s="12"/>
      <c r="O59" s="116">
        <v>1</v>
      </c>
      <c r="P59" s="141"/>
      <c r="Q59" s="28">
        <f>M59*P59</f>
        <v>0</v>
      </c>
      <c r="S59" s="350"/>
      <c r="T59" s="364"/>
      <c r="U59" s="355"/>
      <c r="V59" s="356"/>
      <c r="W59" s="356"/>
      <c r="X59" s="357"/>
    </row>
    <row r="60" spans="11:38" ht="42" customHeight="1" thickBot="1">
      <c r="K60" s="231" t="s">
        <v>138</v>
      </c>
      <c r="L60" s="363"/>
      <c r="M60" s="127">
        <v>275</v>
      </c>
      <c r="N60" s="31"/>
      <c r="O60" s="128">
        <v>2</v>
      </c>
      <c r="P60" s="129"/>
      <c r="Q60" s="28">
        <f>M60*P60</f>
        <v>0</v>
      </c>
      <c r="S60" s="368" t="s">
        <v>182</v>
      </c>
      <c r="T60" s="369"/>
      <c r="U60" s="372"/>
      <c r="V60" s="373"/>
      <c r="W60" s="373"/>
      <c r="X60" s="374"/>
    </row>
    <row r="61" spans="11:38" ht="42" customHeight="1" thickBot="1">
      <c r="O61"/>
      <c r="P61"/>
      <c r="Q61" s="28"/>
      <c r="S61" s="370"/>
      <c r="T61" s="371"/>
      <c r="U61" s="375"/>
      <c r="V61" s="376"/>
      <c r="W61" s="376"/>
      <c r="X61" s="377"/>
      <c r="AA61" s="157"/>
      <c r="AB61" s="158"/>
      <c r="AC61" s="158"/>
      <c r="AD61" s="158"/>
    </row>
    <row r="62" spans="11:38" ht="42" customHeight="1">
      <c r="O62"/>
      <c r="P62"/>
      <c r="Q62" s="28"/>
      <c r="S62" s="358" t="s">
        <v>183</v>
      </c>
      <c r="T62" s="359"/>
      <c r="U62" s="352">
        <f>IF(ISNUMBER(U58),U58+U60,"")</f>
        <v>0</v>
      </c>
      <c r="V62" s="353"/>
      <c r="W62" s="353"/>
      <c r="X62" s="354"/>
      <c r="AA62" s="157"/>
    </row>
    <row r="63" spans="11:38" ht="42" customHeight="1" thickBot="1">
      <c r="O63"/>
      <c r="P63"/>
      <c r="Q63" s="28"/>
      <c r="S63" s="360"/>
      <c r="T63" s="361"/>
      <c r="U63" s="355"/>
      <c r="V63" s="356"/>
      <c r="W63" s="356"/>
      <c r="X63" s="357"/>
      <c r="AA63" s="157"/>
    </row>
    <row r="64" spans="11:38" ht="42" customHeight="1">
      <c r="O64"/>
      <c r="P64"/>
      <c r="Q64" s="28"/>
      <c r="AA64" s="157"/>
    </row>
    <row r="65" spans="2:37" ht="42" customHeight="1">
      <c r="O65"/>
      <c r="P65"/>
      <c r="Q65" s="28"/>
    </row>
    <row r="66" spans="2:37" ht="42" customHeight="1">
      <c r="O66"/>
      <c r="P66"/>
      <c r="Q66" s="28"/>
    </row>
    <row r="67" spans="2:37" ht="42" customHeight="1">
      <c r="O67"/>
      <c r="P67"/>
    </row>
    <row r="68" spans="2:37" ht="42" customHeight="1">
      <c r="O68"/>
      <c r="P68"/>
    </row>
    <row r="69" spans="2:37" ht="42" customHeight="1">
      <c r="O69"/>
      <c r="P69"/>
      <c r="AK69"/>
    </row>
    <row r="70" spans="2:37" ht="42" customHeight="1">
      <c r="O70"/>
      <c r="P70"/>
      <c r="AK70"/>
    </row>
    <row r="71" spans="2:37" ht="42" customHeight="1">
      <c r="B71" s="12"/>
      <c r="C71" s="12"/>
      <c r="D71" s="12"/>
      <c r="E71" s="12"/>
      <c r="F71" s="12"/>
      <c r="G71" s="12"/>
      <c r="H71" s="12"/>
      <c r="I71" s="12"/>
      <c r="O71"/>
      <c r="P71"/>
      <c r="AK71"/>
    </row>
    <row r="72" spans="2:37" ht="42" customHeight="1">
      <c r="B72" s="12"/>
      <c r="C72" s="12"/>
      <c r="D72" s="12"/>
      <c r="E72" s="12"/>
      <c r="F72" s="12"/>
      <c r="G72" s="12"/>
      <c r="H72" s="12"/>
      <c r="I72" s="12"/>
      <c r="O72"/>
      <c r="P72"/>
      <c r="AK72"/>
    </row>
    <row r="73" spans="2:37" ht="42" customHeight="1">
      <c r="B73" s="12"/>
      <c r="C73" s="12"/>
      <c r="D73" s="12"/>
      <c r="E73" s="12"/>
      <c r="F73" s="12"/>
      <c r="G73" s="12"/>
      <c r="H73" s="12"/>
      <c r="I73" s="12"/>
      <c r="J73" s="12"/>
      <c r="K73" s="12"/>
      <c r="O73"/>
      <c r="P73"/>
    </row>
    <row r="74" spans="2:37" ht="42" customHeight="1">
      <c r="O74"/>
      <c r="P74"/>
    </row>
    <row r="75" spans="2:37" ht="42" customHeight="1"/>
    <row r="76" spans="2:37" ht="42" customHeight="1"/>
    <row r="77" spans="2:37" ht="42" customHeight="1"/>
    <row r="78" spans="2:37" ht="42" customHeight="1"/>
    <row r="79" spans="2:37" ht="42" customHeight="1">
      <c r="O79"/>
      <c r="P79"/>
    </row>
    <row r="80" spans="2:37" ht="42" customHeight="1">
      <c r="O80"/>
      <c r="P80"/>
    </row>
    <row r="81" spans="2:38" ht="42" customHeight="1">
      <c r="O81"/>
      <c r="P81"/>
      <c r="Z81" s="145"/>
    </row>
    <row r="82" spans="2:38" ht="42" customHeight="1">
      <c r="O82"/>
      <c r="P82"/>
      <c r="Z82" s="145"/>
    </row>
    <row r="83" spans="2:38" ht="42" customHeight="1">
      <c r="O83"/>
      <c r="P83"/>
    </row>
    <row r="84" spans="2:38" ht="42" customHeight="1">
      <c r="O84"/>
      <c r="P84"/>
    </row>
    <row r="85" spans="2:38" ht="42" customHeight="1">
      <c r="O85"/>
      <c r="P85"/>
      <c r="Z85" s="12"/>
    </row>
    <row r="86" spans="2:38" ht="42" customHeight="1">
      <c r="O86"/>
      <c r="P86"/>
    </row>
    <row r="87" spans="2:38" s="12" customFormat="1" ht="42" customHeight="1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B87"/>
      <c r="AC87"/>
      <c r="AD87"/>
      <c r="AE87"/>
      <c r="AF87"/>
      <c r="AG87"/>
      <c r="AH87"/>
      <c r="AI87"/>
      <c r="AJ87" s="15"/>
      <c r="AK87" s="16"/>
      <c r="AL87"/>
    </row>
    <row r="88" spans="2:38" s="12" customFormat="1" ht="42" customHeight="1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Z88"/>
      <c r="AC88"/>
      <c r="AD88"/>
      <c r="AE88"/>
      <c r="AF88"/>
      <c r="AG88"/>
      <c r="AH88"/>
      <c r="AI88"/>
      <c r="AJ88" s="15"/>
      <c r="AK88" s="16"/>
    </row>
    <row r="89" spans="2:38" s="12" customFormat="1" ht="42" customHeight="1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X89"/>
      <c r="Y89"/>
      <c r="Z89"/>
      <c r="AC89"/>
      <c r="AD89"/>
      <c r="AE89"/>
      <c r="AF89"/>
      <c r="AG89"/>
      <c r="AH89"/>
      <c r="AI89"/>
      <c r="AJ89" s="15"/>
      <c r="AK89" s="16"/>
    </row>
    <row r="90" spans="2:38" ht="42" customHeight="1">
      <c r="O90"/>
      <c r="P90"/>
      <c r="R90" s="12"/>
      <c r="S90" s="12"/>
      <c r="T90" s="12"/>
      <c r="U90" s="12"/>
      <c r="V90" s="12"/>
      <c r="W90" s="12"/>
      <c r="AB90" s="12"/>
      <c r="AL90" s="12"/>
    </row>
    <row r="91" spans="2:38" ht="42" customHeight="1">
      <c r="O91"/>
      <c r="P91"/>
      <c r="AC91" s="12"/>
      <c r="AD91" s="12"/>
      <c r="AE91" s="12"/>
      <c r="AF91" s="12"/>
      <c r="AG91" s="12"/>
      <c r="AH91" s="12"/>
      <c r="AI91" s="12"/>
      <c r="AJ91" s="12"/>
      <c r="AK91" s="12"/>
    </row>
    <row r="92" spans="2:38" ht="42" customHeight="1">
      <c r="O92"/>
      <c r="P92"/>
      <c r="AC92" s="12"/>
      <c r="AD92" s="12"/>
      <c r="AE92" s="12"/>
      <c r="AF92" s="12"/>
      <c r="AG92" s="12"/>
      <c r="AH92" s="12"/>
      <c r="AI92" s="12"/>
      <c r="AJ92" s="12"/>
      <c r="AK92" s="12"/>
    </row>
    <row r="93" spans="2:38" ht="42" customHeight="1">
      <c r="O93"/>
      <c r="P93"/>
      <c r="AC93" s="12"/>
      <c r="AD93" s="12"/>
      <c r="AE93" s="12"/>
      <c r="AF93" s="12"/>
      <c r="AG93" s="12"/>
      <c r="AH93" s="12"/>
      <c r="AI93" s="12"/>
      <c r="AJ93" s="12"/>
      <c r="AK93" s="12"/>
    </row>
    <row r="94" spans="2:38" ht="42" customHeight="1">
      <c r="O94"/>
      <c r="P94"/>
    </row>
    <row r="95" spans="2:38" ht="42" customHeight="1">
      <c r="O95"/>
      <c r="P95"/>
    </row>
    <row r="96" spans="2:38" ht="42" customHeight="1">
      <c r="O96"/>
      <c r="P96"/>
    </row>
    <row r="97" spans="24:37" ht="42" customHeight="1"/>
    <row r="98" spans="24:37" ht="42" customHeight="1"/>
    <row r="99" spans="24:37" ht="42" customHeight="1"/>
    <row r="100" spans="24:37" ht="35.1" customHeight="1">
      <c r="X100" s="145"/>
      <c r="Y100" s="145"/>
    </row>
    <row r="101" spans="24:37" ht="35.1" customHeight="1">
      <c r="X101" s="145"/>
      <c r="Y101" s="145"/>
    </row>
    <row r="102" spans="24:37" ht="21" customHeight="1"/>
    <row r="106" spans="24:37">
      <c r="AJ106"/>
      <c r="AK106"/>
    </row>
    <row r="107" spans="24:37">
      <c r="AJ107"/>
      <c r="AK107"/>
    </row>
    <row r="108" spans="24:37">
      <c r="AJ108"/>
      <c r="AK108"/>
    </row>
    <row r="109" spans="24:37">
      <c r="AJ109"/>
      <c r="AK109"/>
    </row>
    <row r="110" spans="24:37">
      <c r="AJ110"/>
      <c r="AK110"/>
    </row>
    <row r="111" spans="24:37">
      <c r="AJ111"/>
      <c r="AK111"/>
    </row>
    <row r="112" spans="24:37">
      <c r="AJ112"/>
      <c r="AK112"/>
    </row>
    <row r="113" spans="36:37">
      <c r="AJ113"/>
      <c r="AK113"/>
    </row>
    <row r="114" spans="36:37">
      <c r="AJ114"/>
      <c r="AK114"/>
    </row>
    <row r="115" spans="36:37">
      <c r="AJ115"/>
      <c r="AK115"/>
    </row>
    <row r="116" spans="36:37">
      <c r="AJ116"/>
      <c r="AK116"/>
    </row>
    <row r="117" spans="36:37">
      <c r="AJ117"/>
      <c r="AK117"/>
    </row>
    <row r="118" spans="36:37">
      <c r="AJ118"/>
      <c r="AK118"/>
    </row>
    <row r="119" spans="36:37">
      <c r="AJ119"/>
      <c r="AK119"/>
    </row>
    <row r="120" spans="36:37">
      <c r="AJ120"/>
      <c r="AK120"/>
    </row>
    <row r="121" spans="36:37">
      <c r="AJ121"/>
      <c r="AK121"/>
    </row>
  </sheetData>
  <protectedRanges>
    <protectedRange sqref="O80:P81 P79 O85:P86 O83:P83 M85 G79:G83 H83:M83 H86:M86 H80:M81 Q85 Q87:Q88 Q81:Q83" name="Rango1"/>
    <protectedRange sqref="AQ46:AQ47" name="Rango1_6_1_2_1"/>
    <protectedRange sqref="AQ25:AQ26" name="Rango1_5_2"/>
    <protectedRange sqref="AK112:AK115 AK106:AK108" name="Rango1_1"/>
    <protectedRange sqref="P5:P15 P19 P28:P35 P38" name="Rango1_2"/>
    <protectedRange sqref="AD55:AH58 AK55:AK58 AK69:AK70 AK38:AK40 AK42:AK45 AA61:AD61" name="Rango1_1_1"/>
    <protectedRange sqref="P36" name="Rango1_3"/>
    <protectedRange sqref="P42" name="Range1_4_2_2_3"/>
    <protectedRange sqref="P21:P23 P17:P18 P25" name="Range1_1_1"/>
    <protectedRange sqref="AK24:AK27" name="Rango1_5_2_2"/>
    <protectedRange sqref="AB40 AB33:AB35" name="Rango2_1_2_1_1"/>
    <protectedRange sqref="AK19" name="Rango1_5_2_1_1"/>
    <protectedRange sqref="AK54" name="Range1_4_2_2"/>
    <protectedRange sqref="AK41" name="Range1_4_2_2_2"/>
    <protectedRange sqref="P61 P64:P65" name="Range1_4_2_2_3_1_2"/>
    <protectedRange sqref="P66 P39" name="Range1_4_2_2_6_1_1"/>
    <protectedRange sqref="P62:P63" name="Range1_4_2_2_3_1_1_1"/>
    <protectedRange sqref="AK14" name="Rango1_1_3_1"/>
    <protectedRange sqref="AK5:AK13" name="Range1_1_1_2"/>
    <protectedRange sqref="AK16:AK18 AK21:AK23 AK29:AK34" name="Rango1_1_3_2"/>
    <protectedRange sqref="AK47:AK49" name="Range1_4_2_2_1_1"/>
    <protectedRange sqref="AK50 AK46" name="Range1_4_2_2_5_1"/>
    <protectedRange sqref="AK53" name="Rango1_1_1_2"/>
    <protectedRange sqref="AD52:AH52 AK51:AK52 AD53:AG53" name="Rango1_1_1_1_1"/>
    <protectedRange sqref="P45:P47" name="Range1_4_2_1_1_1_1"/>
    <protectedRange sqref="P51:P52" name="Range1_4_2_1_1_3"/>
    <protectedRange sqref="P56 P60" name="Range1_4_2_1_1_2_1"/>
    <protectedRange sqref="T94 S96:S100 W102:W103 T104:V104 T97:W98 T100:W100" name="Rango1_3_2_2"/>
    <protectedRange sqref="T56:W57 U60" name="Rango1_6_1_2_1_1_1_2"/>
    <protectedRange sqref="S32 S35 S41 S44 S47 S50 S38:U39" name="Rango1_6_3_2_1_1_1_2"/>
    <protectedRange sqref="Y12" name="Range1_4_2_1_1_2_3"/>
    <protectedRange sqref="AB29" name="Rango1_2_1_1_1"/>
  </protectedRanges>
  <mergeCells count="172">
    <mergeCell ref="K60:L60"/>
    <mergeCell ref="S60:T61"/>
    <mergeCell ref="U60:X61"/>
    <mergeCell ref="S62:T63"/>
    <mergeCell ref="U62:X63"/>
    <mergeCell ref="K58:L58"/>
    <mergeCell ref="O58:P58"/>
    <mergeCell ref="S58:T59"/>
    <mergeCell ref="U58:X59"/>
    <mergeCell ref="AD54:AG54"/>
    <mergeCell ref="K55:L55"/>
    <mergeCell ref="AD58:AG58"/>
    <mergeCell ref="K59:L59"/>
    <mergeCell ref="AD55:AG55"/>
    <mergeCell ref="K56:L56"/>
    <mergeCell ref="S56:T57"/>
    <mergeCell ref="U56:U57"/>
    <mergeCell ref="V56:X57"/>
    <mergeCell ref="AD56:AG56"/>
    <mergeCell ref="AD57:AG57"/>
    <mergeCell ref="K46:K47"/>
    <mergeCell ref="S46:V46"/>
    <mergeCell ref="AC46:AC50"/>
    <mergeCell ref="AD46:AG46"/>
    <mergeCell ref="S47:V48"/>
    <mergeCell ref="AD47:AG47"/>
    <mergeCell ref="AD48:AG48"/>
    <mergeCell ref="K49:L49"/>
    <mergeCell ref="O49:P49"/>
    <mergeCell ref="S49:V49"/>
    <mergeCell ref="AD49:AG49"/>
    <mergeCell ref="K50:L50"/>
    <mergeCell ref="S50:V51"/>
    <mergeCell ref="AD50:AG50"/>
    <mergeCell ref="K51:K52"/>
    <mergeCell ref="AC51:AC58"/>
    <mergeCell ref="AD51:AG51"/>
    <mergeCell ref="AD52:AG52"/>
    <mergeCell ref="U53:X53"/>
    <mergeCell ref="AD53:AG53"/>
    <mergeCell ref="K54:L54"/>
    <mergeCell ref="O54:P54"/>
    <mergeCell ref="S54:T55"/>
    <mergeCell ref="U54:X55"/>
    <mergeCell ref="S37:V37"/>
    <mergeCell ref="AJ37:AK37"/>
    <mergeCell ref="B38:C38"/>
    <mergeCell ref="D38:F38"/>
    <mergeCell ref="G38:I38"/>
    <mergeCell ref="K38:L38"/>
    <mergeCell ref="S38:V39"/>
    <mergeCell ref="AC38:AC45"/>
    <mergeCell ref="AD38:AG38"/>
    <mergeCell ref="S41:V42"/>
    <mergeCell ref="AD41:AG41"/>
    <mergeCell ref="AD42:AG42"/>
    <mergeCell ref="K43:L43"/>
    <mergeCell ref="O43:P43"/>
    <mergeCell ref="S43:V43"/>
    <mergeCell ref="AD43:AG43"/>
    <mergeCell ref="AD39:AG39"/>
    <mergeCell ref="S40:V40"/>
    <mergeCell ref="AD40:AG40"/>
    <mergeCell ref="K44:L44"/>
    <mergeCell ref="S44:V45"/>
    <mergeCell ref="AD44:AG44"/>
    <mergeCell ref="AD45:AG45"/>
    <mergeCell ref="D37:F37"/>
    <mergeCell ref="AE26:AF26"/>
    <mergeCell ref="AG26:AH26"/>
    <mergeCell ref="H27:J27"/>
    <mergeCell ref="K27:L27"/>
    <mergeCell ref="O27:P27"/>
    <mergeCell ref="H28:I35"/>
    <mergeCell ref="AA28:AB28"/>
    <mergeCell ref="AE28:AG28"/>
    <mergeCell ref="AE29:AF29"/>
    <mergeCell ref="AG29:AH29"/>
    <mergeCell ref="AE30:AF30"/>
    <mergeCell ref="AG30:AH30"/>
    <mergeCell ref="S31:V31"/>
    <mergeCell ref="AE31:AF31"/>
    <mergeCell ref="AG31:AH31"/>
    <mergeCell ref="S32:V33"/>
    <mergeCell ref="AE32:AF32"/>
    <mergeCell ref="AG32:AH32"/>
    <mergeCell ref="AE33:AF33"/>
    <mergeCell ref="AG33:AH33"/>
    <mergeCell ref="S34:V34"/>
    <mergeCell ref="S35:V36"/>
    <mergeCell ref="AC36:AG37"/>
    <mergeCell ref="G37:I37"/>
    <mergeCell ref="AA25:AB25"/>
    <mergeCell ref="AE25:AG25"/>
    <mergeCell ref="AJ20:AK20"/>
    <mergeCell ref="H21:I21"/>
    <mergeCell ref="J21:M21"/>
    <mergeCell ref="O21:P21"/>
    <mergeCell ref="AE21:AG21"/>
    <mergeCell ref="H22:I24"/>
    <mergeCell ref="J22:L22"/>
    <mergeCell ref="AE22:AG22"/>
    <mergeCell ref="J23:L23"/>
    <mergeCell ref="AE23:AG23"/>
    <mergeCell ref="AA17:AB17"/>
    <mergeCell ref="AE17:AG17"/>
    <mergeCell ref="J18:L18"/>
    <mergeCell ref="AE18:AG18"/>
    <mergeCell ref="H20:I20"/>
    <mergeCell ref="J20:L20"/>
    <mergeCell ref="O20:P20"/>
    <mergeCell ref="AE20:AG20"/>
    <mergeCell ref="J24:L24"/>
    <mergeCell ref="AA24:AB24"/>
    <mergeCell ref="AE15:AG15"/>
    <mergeCell ref="AJ15:AK15"/>
    <mergeCell ref="H16:I16"/>
    <mergeCell ref="J16:L16"/>
    <mergeCell ref="O16:P16"/>
    <mergeCell ref="AE16:AG16"/>
    <mergeCell ref="F13:G13"/>
    <mergeCell ref="H13:I13"/>
    <mergeCell ref="J13:K13"/>
    <mergeCell ref="F14:G14"/>
    <mergeCell ref="H14:I14"/>
    <mergeCell ref="J14:K14"/>
    <mergeCell ref="AD9:AD13"/>
    <mergeCell ref="AE9:AE13"/>
    <mergeCell ref="AF9:AF13"/>
    <mergeCell ref="J10:K10"/>
    <mergeCell ref="F11:G11"/>
    <mergeCell ref="H11:I11"/>
    <mergeCell ref="J11:K11"/>
    <mergeCell ref="F12:G12"/>
    <mergeCell ref="H12:I12"/>
    <mergeCell ref="J12:K12"/>
    <mergeCell ref="Z4:AB4"/>
    <mergeCell ref="AJ4:AK4"/>
    <mergeCell ref="AD5:AD8"/>
    <mergeCell ref="AE5:AE8"/>
    <mergeCell ref="AF5:AF8"/>
    <mergeCell ref="F6:G6"/>
    <mergeCell ref="H6:I6"/>
    <mergeCell ref="J6:K6"/>
    <mergeCell ref="F7:G8"/>
    <mergeCell ref="H7:I8"/>
    <mergeCell ref="J7:K7"/>
    <mergeCell ref="J8:K8"/>
    <mergeCell ref="F5:G5"/>
    <mergeCell ref="H5:I5"/>
    <mergeCell ref="J5:K5"/>
    <mergeCell ref="Z5:Z13"/>
    <mergeCell ref="AA5:AB13"/>
    <mergeCell ref="AC5:AC8"/>
    <mergeCell ref="F9:G10"/>
    <mergeCell ref="H9:I10"/>
    <mergeCell ref="J9:K9"/>
    <mergeCell ref="AC9:AC13"/>
    <mergeCell ref="B39:C39"/>
    <mergeCell ref="D39:F39"/>
    <mergeCell ref="K39:L39"/>
    <mergeCell ref="G39:I39"/>
    <mergeCell ref="F4:G4"/>
    <mergeCell ref="H4:I4"/>
    <mergeCell ref="J4:K4"/>
    <mergeCell ref="O4:P4"/>
    <mergeCell ref="J17:L17"/>
    <mergeCell ref="H25:I25"/>
    <mergeCell ref="J25:L25"/>
    <mergeCell ref="B37:C37"/>
    <mergeCell ref="K37:L37"/>
    <mergeCell ref="O37:P37"/>
  </mergeCells>
  <conditionalFormatting sqref="P22:P24 P5:P14 AK38:AK45 P28:P35 AK5:AK13 AK54:AK58 AK30:AK34 P38:P39">
    <cfRule type="cellIs" dxfId="12" priority="14" operator="greaterThan">
      <formula>0</formula>
    </cfRule>
  </conditionalFormatting>
  <conditionalFormatting sqref="P17:P18">
    <cfRule type="cellIs" dxfId="11" priority="13" operator="greaterThan">
      <formula>0</formula>
    </cfRule>
  </conditionalFormatting>
  <conditionalFormatting sqref="P25">
    <cfRule type="cellIs" dxfId="10" priority="12" operator="greaterThan">
      <formula>0</formula>
    </cfRule>
  </conditionalFormatting>
  <conditionalFormatting sqref="AK51:AK52">
    <cfRule type="cellIs" dxfId="9" priority="6" operator="greaterThan">
      <formula>0</formula>
    </cfRule>
  </conditionalFormatting>
  <conditionalFormatting sqref="AK16:AK18">
    <cfRule type="cellIs" dxfId="8" priority="11" operator="greaterThan">
      <formula>0</formula>
    </cfRule>
  </conditionalFormatting>
  <conditionalFormatting sqref="AK21:AK23">
    <cfRule type="cellIs" dxfId="7" priority="10" operator="greaterThan">
      <formula>0</formula>
    </cfRule>
  </conditionalFormatting>
  <conditionalFormatting sqref="AK47:AK50">
    <cfRule type="cellIs" dxfId="6" priority="8" operator="greaterThan">
      <formula>0</formula>
    </cfRule>
  </conditionalFormatting>
  <conditionalFormatting sqref="AK46">
    <cfRule type="cellIs" dxfId="5" priority="7" operator="greaterThan">
      <formula>0</formula>
    </cfRule>
  </conditionalFormatting>
  <conditionalFormatting sqref="AK53">
    <cfRule type="cellIs" dxfId="4" priority="5" operator="greaterThan">
      <formula>0</formula>
    </cfRule>
  </conditionalFormatting>
  <conditionalFormatting sqref="P44:P47 P50:P52">
    <cfRule type="cellIs" dxfId="3" priority="4" operator="greaterThan">
      <formula>0</formula>
    </cfRule>
  </conditionalFormatting>
  <conditionalFormatting sqref="P55:P56">
    <cfRule type="cellIs" dxfId="2" priority="3" operator="greaterThan">
      <formula>0</formula>
    </cfRule>
  </conditionalFormatting>
  <conditionalFormatting sqref="P59:P60">
    <cfRule type="cellIs" dxfId="1" priority="2" operator="greaterThan">
      <formula>0</formula>
    </cfRule>
  </conditionalFormatting>
  <conditionalFormatting sqref="AG26">
    <cfRule type="cellIs" dxfId="0" priority="1" operator="greaterThan">
      <formula>0</formula>
    </cfRule>
  </conditionalFormatting>
  <dataValidations count="2">
    <dataValidation type="decimal" allowBlank="1" showInputMessage="1" showErrorMessage="1" errorTitle="ERROR" error="Excessive discount" sqref="V56">
      <formula1>0</formula1>
      <formula2>0.1</formula2>
    </dataValidation>
    <dataValidation type="decimal" allowBlank="1" showInputMessage="1" showErrorMessage="1" errorTitle="ERROR" error="Excessive discount" sqref="U56:U57">
      <formula1>0</formula1>
      <formula2>0.3</formula2>
    </dataValidation>
  </dataValidations>
  <printOptions horizontalCentered="1" verticalCentered="1"/>
  <pageMargins left="0" right="0" top="0" bottom="0" header="0" footer="0"/>
  <pageSetup paperSize="9" scale="27" fitToWidth="2" pageOrder="overThenDown" orientation="portrait" r:id="rId1"/>
  <headerFooter differentOddEven="1"/>
  <colBreaks count="1" manualBreakCount="1">
    <brk id="17" max="6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ZATURN+ CRONOS Rail</vt:lpstr>
      <vt:lpstr>ZENIT + CRONOS Rail</vt:lpstr>
      <vt:lpstr>'ZATURN+ CRONOS Rail'!Print_Area</vt:lpstr>
      <vt:lpstr>'ZENIT + CRONOS Rail'!Print_Area</vt:lpstr>
    </vt:vector>
  </TitlesOfParts>
  <Company>Hardi International A/S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 Godia</dc:creator>
  <cp:lastModifiedBy>Brian Roberts</cp:lastModifiedBy>
  <cp:lastPrinted>2017-08-23T08:59:21Z</cp:lastPrinted>
  <dcterms:created xsi:type="dcterms:W3CDTF">2017-04-10T10:39:34Z</dcterms:created>
  <dcterms:modified xsi:type="dcterms:W3CDTF">2017-08-24T16:12:09Z</dcterms:modified>
</cp:coreProperties>
</file>